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MAYO 2014" sheetId="1" r:id="rId1"/>
  </sheets>
  <calcPr calcId="124519"/>
</workbook>
</file>

<file path=xl/calcChain.xml><?xml version="1.0" encoding="utf-8"?>
<calcChain xmlns="http://schemas.openxmlformats.org/spreadsheetml/2006/main">
  <c r="H71" i="1"/>
  <c r="P69"/>
  <c r="N69"/>
  <c r="H69"/>
  <c r="P67"/>
  <c r="N67"/>
  <c r="H67"/>
  <c r="H65"/>
  <c r="P63"/>
  <c r="N63"/>
  <c r="H63"/>
  <c r="H61"/>
  <c r="N59"/>
  <c r="H59"/>
  <c r="N57"/>
  <c r="H57"/>
  <c r="P55"/>
  <c r="N55"/>
  <c r="H55"/>
  <c r="H53"/>
  <c r="N52"/>
  <c r="H52"/>
  <c r="H50"/>
  <c r="H49"/>
  <c r="P47"/>
  <c r="N47"/>
  <c r="H47"/>
  <c r="P45"/>
  <c r="N45"/>
  <c r="H45"/>
  <c r="N43"/>
  <c r="H43"/>
  <c r="P41"/>
  <c r="N41"/>
  <c r="H41"/>
  <c r="H39"/>
  <c r="N37"/>
  <c r="H37"/>
  <c r="P34"/>
  <c r="N34"/>
  <c r="H34"/>
  <c r="P33"/>
  <c r="H33"/>
  <c r="H31"/>
  <c r="P30"/>
  <c r="N30"/>
  <c r="H30"/>
  <c r="N27"/>
  <c r="H27"/>
  <c r="H25"/>
  <c r="P23"/>
  <c r="H23"/>
  <c r="P21"/>
  <c r="N21"/>
  <c r="H21"/>
  <c r="P19"/>
  <c r="H19"/>
  <c r="H17"/>
  <c r="N15"/>
  <c r="H15"/>
  <c r="P13"/>
  <c r="N13"/>
  <c r="H13"/>
  <c r="P12"/>
  <c r="N11"/>
  <c r="H11"/>
  <c r="P8"/>
  <c r="N8"/>
  <c r="H8"/>
  <c r="P6"/>
  <c r="N6"/>
  <c r="H6"/>
</calcChain>
</file>

<file path=xl/sharedStrings.xml><?xml version="1.0" encoding="utf-8"?>
<sst xmlns="http://schemas.openxmlformats.org/spreadsheetml/2006/main" count="123" uniqueCount="92">
  <si>
    <t>N°</t>
  </si>
  <si>
    <t>NOMBRES</t>
  </si>
  <si>
    <t>RUT</t>
  </si>
  <si>
    <t>PERSONAL A PLAZO FIJO DEP SALUD - MAYO 2014</t>
  </si>
  <si>
    <t>SUELDO BASE</t>
  </si>
  <si>
    <t>ATENCIÓN PRIMARIA</t>
  </si>
  <si>
    <t>VALOR DESEMP</t>
  </si>
  <si>
    <t>LEY 18.717</t>
  </si>
  <si>
    <t>ASIGNACIÓN VARIAS</t>
  </si>
  <si>
    <t>TOTAL IMPONIBLE</t>
  </si>
  <si>
    <t>CAN</t>
  </si>
  <si>
    <t>VALOR 25%</t>
  </si>
  <si>
    <t>VALOR 50%</t>
  </si>
  <si>
    <t>TOTAL DESCUENTOS</t>
  </si>
  <si>
    <t>TOTAL  A PAGAR</t>
  </si>
  <si>
    <t>AP EMPL Y SIS AFP</t>
  </si>
  <si>
    <t>16.577.696-8</t>
  </si>
  <si>
    <t>ACEVEDO VALENZUELA INGRID S.</t>
  </si>
  <si>
    <t>C</t>
  </si>
  <si>
    <t>601232</t>
  </si>
  <si>
    <t>14.336.127-6</t>
  </si>
  <si>
    <t>ALARCON  GUTIERREZ YESSICA F.</t>
  </si>
  <si>
    <t>12.795.229-9</t>
  </si>
  <si>
    <t>CABRERA FERNANDEZ CLAUDIA</t>
  </si>
  <si>
    <t>B</t>
  </si>
  <si>
    <t>06.887.672-9</t>
  </si>
  <si>
    <t>CARREÑO VALDENEGRO OSVALDO</t>
  </si>
  <si>
    <t>D</t>
  </si>
  <si>
    <t>15.354.095-0</t>
  </si>
  <si>
    <t>CASTILLO QUIROZ ELIZABETH</t>
  </si>
  <si>
    <t>E</t>
  </si>
  <si>
    <t>17.082.055-K</t>
  </si>
  <si>
    <t>CATALAN TORRES MARIA FERNANDA</t>
  </si>
  <si>
    <t>15.867.513-7</t>
  </si>
  <si>
    <t>CERDA HEVIA DANIELA DEL CARMEN</t>
  </si>
  <si>
    <t>16.700.965-4</t>
  </si>
  <si>
    <t>DELGADO DIAZ IVANNIA VICTORIA</t>
  </si>
  <si>
    <t>15.624.072-9</t>
  </si>
  <si>
    <t>GALLEGUILLOS RODRIGUEZ LORENA</t>
  </si>
  <si>
    <t>17.683.801-9</t>
  </si>
  <si>
    <t>GONZALEZ VIDELA CATHERINNE</t>
  </si>
  <si>
    <t>07.759.396-9</t>
  </si>
  <si>
    <t>GONZALEZ JORQUERA MARIA INES</t>
  </si>
  <si>
    <t>F</t>
  </si>
  <si>
    <t>10.504.651-0</t>
  </si>
  <si>
    <t>HUERTA CATALAN BEATRIZ ANDREA</t>
  </si>
  <si>
    <t>17.986.926-8</t>
  </si>
  <si>
    <t>LARA PAIVA IRIS ALEJANDRA</t>
  </si>
  <si>
    <t>16.727.863-9</t>
  </si>
  <si>
    <t>LOYOLA GAMBOA VICTOR FERNANDO</t>
  </si>
  <si>
    <t>16.804.402-K</t>
  </si>
  <si>
    <t>LUCERO RUBIO JUDYS ARACELY</t>
  </si>
  <si>
    <t>08.631.914-4</t>
  </si>
  <si>
    <t>MALDONADO REYES CARLOS</t>
  </si>
  <si>
    <t>15.409.550-0</t>
  </si>
  <si>
    <t>MARTINEZ CONTRERAS MARIA S.</t>
  </si>
  <si>
    <t>14.246.960-K</t>
  </si>
  <si>
    <t>MARTINEZ CONTRERAS VERONICA</t>
  </si>
  <si>
    <t>16.728.055-2</t>
  </si>
  <si>
    <t>NUÑEZ ALCAINO MANUEL</t>
  </si>
  <si>
    <t>15.403.836-1</t>
  </si>
  <si>
    <t>NUÑEZ BRAVO LORENA</t>
  </si>
  <si>
    <t>14.575.413-5</t>
  </si>
  <si>
    <t>OLMEDO TAPIA ZENON ANDRES</t>
  </si>
  <si>
    <t>14.007.263-K</t>
  </si>
  <si>
    <t>PALACIOS FUENTES VIVIANA C.</t>
  </si>
  <si>
    <t>15.866-646-4</t>
  </si>
  <si>
    <t>PALAVECCINO CASTILLO MARCELA A.</t>
  </si>
  <si>
    <t>16.176.581-3</t>
  </si>
  <si>
    <t xml:space="preserve">PINOCHET HUEQUEMAN ALEJANDRA </t>
  </si>
  <si>
    <t>13.773.258-0</t>
  </si>
  <si>
    <t>PIÑA CABRERA MARIA LORETO</t>
  </si>
  <si>
    <t>09.797.560-4</t>
  </si>
  <si>
    <t>PONCE REYES GLORIA</t>
  </si>
  <si>
    <t>11.980.430-2</t>
  </si>
  <si>
    <t>PONCE REYES JIMENA</t>
  </si>
  <si>
    <t>16.292.072-3</t>
  </si>
  <si>
    <t>QUIROZ BELLO VALESKA</t>
  </si>
  <si>
    <t>11.299.124-7</t>
  </si>
  <si>
    <t>RIQUELME ARAVENA CARMEN</t>
  </si>
  <si>
    <t>13.272.541-1</t>
  </si>
  <si>
    <t>SAAVEDRA TAPIA CHRISTIAN</t>
  </si>
  <si>
    <t>09.678.607-7</t>
  </si>
  <si>
    <t>SANDOVAL TORRES MATIAS</t>
  </si>
  <si>
    <t>18.354.653-K</t>
  </si>
  <si>
    <t>SILVA BLANCO NATALIA</t>
  </si>
  <si>
    <t>17.682.795-5</t>
  </si>
  <si>
    <t>SOTO CABRERA DANIELA ALEJANDRA</t>
  </si>
  <si>
    <t>17.903.938-9</t>
  </si>
  <si>
    <t>SOTO HORMAZABAL BARBARA</t>
  </si>
  <si>
    <t>08.430.939-7</t>
  </si>
  <si>
    <t>VELIZ VIVANCO PAMELA DEL CARMEN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</si>
</sst>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5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1"/>
    <xf numFmtId="0" fontId="2" fillId="0" borderId="0" xfId="1" applyFill="1"/>
    <xf numFmtId="0" fontId="3" fillId="0" borderId="0" xfId="0" applyFont="1"/>
    <xf numFmtId="0" fontId="2" fillId="0" borderId="0" xfId="1" applyFont="1" applyBorder="1"/>
    <xf numFmtId="0" fontId="3" fillId="0" borderId="0" xfId="0" applyFont="1" applyBorder="1"/>
    <xf numFmtId="0" fontId="5" fillId="2" borderId="1" xfId="1" applyFont="1" applyFill="1" applyBorder="1"/>
    <xf numFmtId="0" fontId="5" fillId="2" borderId="2" xfId="1" applyFont="1" applyFill="1" applyBorder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7" fillId="0" borderId="13" xfId="0" applyNumberFormat="1" applyFont="1" applyBorder="1" applyAlignment="1">
      <alignment horizontal="right"/>
    </xf>
    <xf numFmtId="0" fontId="7" fillId="4" borderId="13" xfId="0" applyNumberFormat="1" applyFont="1" applyFill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" fontId="7" fillId="0" borderId="14" xfId="0" applyNumberFormat="1" applyFont="1" applyBorder="1" applyAlignment="1"/>
    <xf numFmtId="0" fontId="6" fillId="0" borderId="14" xfId="0" applyFont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7" xfId="0" applyNumberFormat="1" applyFont="1" applyBorder="1" applyAlignment="1">
      <alignment horizontal="right"/>
    </xf>
    <xf numFmtId="0" fontId="7" fillId="4" borderId="17" xfId="0" applyNumberFormat="1" applyFont="1" applyFill="1" applyBorder="1" applyAlignment="1">
      <alignment horizontal="right"/>
    </xf>
    <xf numFmtId="0" fontId="7" fillId="0" borderId="16" xfId="3" applyNumberFormat="1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" fontId="7" fillId="0" borderId="18" xfId="0" applyNumberFormat="1" applyFont="1" applyBorder="1" applyAlignment="1">
      <alignment horizontal="right"/>
    </xf>
    <xf numFmtId="0" fontId="0" fillId="0" borderId="18" xfId="0" applyBorder="1"/>
    <xf numFmtId="0" fontId="0" fillId="0" borderId="17" xfId="0" applyBorder="1"/>
    <xf numFmtId="0" fontId="7" fillId="0" borderId="0" xfId="0" applyFont="1" applyBorder="1"/>
    <xf numFmtId="0" fontId="7" fillId="0" borderId="3" xfId="0" applyFont="1" applyBorder="1"/>
    <xf numFmtId="0" fontId="7" fillId="0" borderId="3" xfId="3" applyNumberFormat="1" applyFont="1" applyBorder="1" applyAlignment="1">
      <alignment horizontal="right"/>
    </xf>
    <xf numFmtId="1" fontId="7" fillId="4" borderId="3" xfId="0" applyNumberFormat="1" applyFont="1" applyFill="1" applyBorder="1" applyAlignment="1">
      <alignment horizontal="right"/>
    </xf>
    <xf numFmtId="0" fontId="7" fillId="0" borderId="0" xfId="3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0" fontId="7" fillId="0" borderId="14" xfId="3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/>
    </xf>
    <xf numFmtId="0" fontId="7" fillId="0" borderId="13" xfId="3" applyNumberFormat="1" applyFont="1" applyFill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0" fontId="0" fillId="0" borderId="3" xfId="0" applyBorder="1"/>
    <xf numFmtId="0" fontId="7" fillId="0" borderId="16" xfId="0" applyFont="1" applyBorder="1"/>
    <xf numFmtId="0" fontId="7" fillId="0" borderId="17" xfId="0" applyFont="1" applyBorder="1"/>
    <xf numFmtId="0" fontId="7" fillId="0" borderId="17" xfId="3" applyNumberFormat="1" applyFont="1" applyBorder="1" applyAlignment="1">
      <alignment horizontal="right"/>
    </xf>
    <xf numFmtId="1" fontId="7" fillId="4" borderId="17" xfId="0" applyNumberFormat="1" applyFont="1" applyFill="1" applyBorder="1" applyAlignment="1">
      <alignment horizontal="right"/>
    </xf>
    <xf numFmtId="0" fontId="0" fillId="0" borderId="16" xfId="0" applyBorder="1"/>
    <xf numFmtId="0" fontId="7" fillId="0" borderId="3" xfId="0" applyNumberFormat="1" applyFont="1" applyBorder="1" applyAlignment="1">
      <alignment horizontal="right"/>
    </xf>
    <xf numFmtId="1" fontId="7" fillId="0" borderId="3" xfId="0" applyNumberFormat="1" applyFont="1" applyFill="1" applyBorder="1" applyAlignment="1">
      <alignment horizontal="right"/>
    </xf>
    <xf numFmtId="0" fontId="0" fillId="0" borderId="7" xfId="0" applyBorder="1"/>
    <xf numFmtId="1" fontId="7" fillId="0" borderId="16" xfId="3" applyNumberFormat="1" applyFont="1" applyBorder="1" applyAlignment="1">
      <alignment horizontal="right"/>
    </xf>
    <xf numFmtId="0" fontId="7" fillId="0" borderId="13" xfId="3" applyNumberFormat="1" applyFont="1" applyBorder="1" applyAlignment="1">
      <alignment horizontal="right"/>
    </xf>
    <xf numFmtId="0" fontId="7" fillId="0" borderId="7" xfId="3" applyNumberFormat="1" applyFont="1" applyBorder="1" applyAlignment="1">
      <alignment horizontal="right"/>
    </xf>
    <xf numFmtId="0" fontId="7" fillId="0" borderId="18" xfId="3" applyNumberFormat="1" applyFont="1" applyBorder="1" applyAlignment="1">
      <alignment horizontal="right"/>
    </xf>
    <xf numFmtId="0" fontId="7" fillId="0" borderId="22" xfId="3" applyNumberFormat="1" applyFont="1" applyBorder="1" applyAlignment="1">
      <alignment horizontal="right"/>
    </xf>
    <xf numFmtId="0" fontId="7" fillId="0" borderId="23" xfId="3" applyNumberFormat="1" applyFont="1" applyBorder="1" applyAlignment="1">
      <alignment horizontal="right"/>
    </xf>
    <xf numFmtId="0" fontId="7" fillId="0" borderId="13" xfId="0" applyFont="1" applyBorder="1"/>
    <xf numFmtId="0" fontId="7" fillId="0" borderId="12" xfId="3" applyNumberFormat="1" applyFont="1" applyBorder="1" applyAlignment="1">
      <alignment horizontal="right"/>
    </xf>
    <xf numFmtId="0" fontId="7" fillId="0" borderId="11" xfId="3" applyNumberFormat="1" applyFont="1" applyBorder="1" applyAlignment="1">
      <alignment horizontal="right"/>
    </xf>
    <xf numFmtId="0" fontId="7" fillId="0" borderId="20" xfId="3" applyNumberFormat="1" applyFont="1" applyBorder="1" applyAlignment="1">
      <alignment horizontal="right"/>
    </xf>
    <xf numFmtId="0" fontId="7" fillId="0" borderId="8" xfId="0" applyFont="1" applyBorder="1"/>
    <xf numFmtId="0" fontId="7" fillId="0" borderId="15" xfId="3" applyNumberFormat="1" applyFont="1" applyBorder="1" applyAlignment="1">
      <alignment horizontal="right"/>
    </xf>
    <xf numFmtId="0" fontId="7" fillId="0" borderId="4" xfId="0" applyFont="1" applyBorder="1"/>
    <xf numFmtId="0" fontId="7" fillId="0" borderId="19" xfId="3" applyNumberFormat="1" applyFont="1" applyBorder="1" applyAlignment="1">
      <alignment horizontal="right"/>
    </xf>
    <xf numFmtId="0" fontId="8" fillId="0" borderId="13" xfId="0" applyFont="1" applyBorder="1"/>
    <xf numFmtId="0" fontId="7" fillId="0" borderId="5" xfId="0" applyFont="1" applyBorder="1"/>
    <xf numFmtId="0" fontId="8" fillId="0" borderId="8" xfId="0" applyFont="1" applyBorder="1"/>
    <xf numFmtId="0" fontId="7" fillId="0" borderId="9" xfId="0" applyFont="1" applyBorder="1"/>
    <xf numFmtId="1" fontId="7" fillId="0" borderId="24" xfId="3" applyNumberFormat="1" applyFont="1" applyBorder="1" applyAlignment="1">
      <alignment horizontal="right"/>
    </xf>
    <xf numFmtId="0" fontId="7" fillId="0" borderId="1" xfId="3" applyNumberFormat="1" applyFont="1" applyBorder="1" applyAlignment="1">
      <alignment horizontal="right"/>
    </xf>
    <xf numFmtId="1" fontId="7" fillId="0" borderId="26" xfId="0" applyNumberFormat="1" applyFont="1" applyBorder="1" applyAlignment="1">
      <alignment horizontal="right"/>
    </xf>
    <xf numFmtId="0" fontId="6" fillId="0" borderId="26" xfId="0" applyFont="1" applyBorder="1"/>
    <xf numFmtId="0" fontId="6" fillId="0" borderId="1" xfId="0" applyFont="1" applyBorder="1"/>
    <xf numFmtId="0" fontId="7" fillId="0" borderId="1" xfId="3" applyNumberFormat="1" applyFont="1" applyFill="1" applyBorder="1" applyAlignment="1">
      <alignment horizontal="right"/>
    </xf>
    <xf numFmtId="1" fontId="7" fillId="0" borderId="26" xfId="0" applyNumberFormat="1" applyFont="1" applyFill="1" applyBorder="1" applyAlignment="1">
      <alignment horizontal="right"/>
    </xf>
    <xf numFmtId="0" fontId="7" fillId="0" borderId="26" xfId="3" applyNumberFormat="1" applyFont="1" applyFill="1" applyBorder="1" applyAlignment="1">
      <alignment horizontal="right"/>
    </xf>
    <xf numFmtId="0" fontId="8" fillId="0" borderId="4" xfId="0" applyFont="1" applyBorder="1"/>
    <xf numFmtId="1" fontId="7" fillId="0" borderId="25" xfId="3" applyNumberFormat="1" applyFont="1" applyBorder="1" applyAlignment="1">
      <alignment horizontal="right"/>
    </xf>
    <xf numFmtId="1" fontId="7" fillId="0" borderId="17" xfId="0" applyNumberFormat="1" applyFont="1" applyBorder="1" applyAlignment="1">
      <alignment horizontal="right"/>
    </xf>
    <xf numFmtId="0" fontId="7" fillId="0" borderId="17" xfId="3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8" fillId="0" borderId="3" xfId="0" applyFont="1" applyBorder="1"/>
    <xf numFmtId="1" fontId="7" fillId="0" borderId="7" xfId="3" applyNumberFormat="1" applyFont="1" applyBorder="1" applyAlignment="1">
      <alignment horizontal="right"/>
    </xf>
    <xf numFmtId="1" fontId="7" fillId="0" borderId="21" xfId="3" applyNumberFormat="1" applyFont="1" applyBorder="1" applyAlignment="1">
      <alignment horizontal="right"/>
    </xf>
    <xf numFmtId="0" fontId="8" fillId="0" borderId="17" xfId="0" applyFont="1" applyBorder="1"/>
    <xf numFmtId="1" fontId="7" fillId="0" borderId="18" xfId="3" applyNumberFormat="1" applyFont="1" applyBorder="1" applyAlignment="1">
      <alignment horizontal="right"/>
    </xf>
    <xf numFmtId="1" fontId="7" fillId="0" borderId="22" xfId="3" applyNumberFormat="1" applyFont="1" applyBorder="1" applyAlignment="1">
      <alignment horizontal="right"/>
    </xf>
    <xf numFmtId="0" fontId="7" fillId="0" borderId="3" xfId="3" applyNumberFormat="1" applyFont="1" applyFill="1" applyBorder="1" applyAlignment="1">
      <alignment horizontal="right"/>
    </xf>
    <xf numFmtId="1" fontId="7" fillId="0" borderId="7" xfId="0" applyNumberFormat="1" applyFont="1" applyFill="1" applyBorder="1" applyAlignment="1">
      <alignment horizontal="right"/>
    </xf>
    <xf numFmtId="0" fontId="7" fillId="0" borderId="7" xfId="3" applyNumberFormat="1" applyFont="1" applyFill="1" applyBorder="1" applyAlignment="1">
      <alignment horizontal="right"/>
    </xf>
    <xf numFmtId="165" fontId="7" fillId="0" borderId="17" xfId="3" applyNumberFormat="1" applyFont="1" applyBorder="1" applyAlignment="1">
      <alignment horizontal="right"/>
    </xf>
    <xf numFmtId="0" fontId="7" fillId="0" borderId="12" xfId="0" applyFont="1" applyBorder="1"/>
    <xf numFmtId="0" fontId="7" fillId="0" borderId="4" xfId="3" applyNumberFormat="1" applyFont="1" applyBorder="1" applyAlignment="1">
      <alignment horizontal="right"/>
    </xf>
    <xf numFmtId="165" fontId="7" fillId="0" borderId="3" xfId="3" applyNumberFormat="1" applyFont="1" applyBorder="1" applyAlignment="1">
      <alignment horizontal="right"/>
    </xf>
    <xf numFmtId="1" fontId="7" fillId="4" borderId="13" xfId="0" applyNumberFormat="1" applyFont="1" applyFill="1" applyBorder="1" applyAlignment="1">
      <alignment horizontal="right"/>
    </xf>
    <xf numFmtId="1" fontId="7" fillId="0" borderId="13" xfId="3" applyNumberFormat="1" applyFont="1" applyBorder="1" applyAlignment="1">
      <alignment horizontal="right"/>
    </xf>
    <xf numFmtId="1" fontId="7" fillId="0" borderId="17" xfId="3" applyNumberFormat="1" applyFont="1" applyBorder="1" applyAlignment="1">
      <alignment horizontal="right"/>
    </xf>
    <xf numFmtId="1" fontId="7" fillId="4" borderId="4" xfId="0" applyNumberFormat="1" applyFont="1" applyFill="1" applyBorder="1" applyAlignment="1">
      <alignment horizontal="right"/>
    </xf>
    <xf numFmtId="1" fontId="7" fillId="0" borderId="3" xfId="3" applyNumberFormat="1" applyFont="1" applyBorder="1" applyAlignment="1">
      <alignment horizontal="right"/>
    </xf>
    <xf numFmtId="1" fontId="7" fillId="4" borderId="4" xfId="3" applyNumberFormat="1" applyFont="1" applyFill="1" applyBorder="1" applyAlignment="1"/>
    <xf numFmtId="1" fontId="7" fillId="0" borderId="4" xfId="3" applyNumberFormat="1" applyFont="1" applyBorder="1" applyAlignment="1"/>
    <xf numFmtId="1" fontId="7" fillId="0" borderId="7" xfId="3" applyNumberFormat="1" applyFont="1" applyBorder="1" applyAlignment="1"/>
    <xf numFmtId="0" fontId="7" fillId="0" borderId="6" xfId="3" applyNumberFormat="1" applyFont="1" applyBorder="1" applyAlignment="1"/>
    <xf numFmtId="0" fontId="7" fillId="0" borderId="4" xfId="3" applyNumberFormat="1" applyFont="1" applyBorder="1" applyAlignment="1"/>
    <xf numFmtId="0" fontId="6" fillId="0" borderId="13" xfId="0" applyFont="1" applyBorder="1"/>
    <xf numFmtId="0" fontId="7" fillId="0" borderId="8" xfId="0" applyFont="1" applyBorder="1" applyAlignment="1">
      <alignment horizontal="right"/>
    </xf>
    <xf numFmtId="1" fontId="7" fillId="4" borderId="17" xfId="3" applyNumberFormat="1" applyFont="1" applyFill="1" applyBorder="1" applyAlignment="1"/>
    <xf numFmtId="1" fontId="7" fillId="0" borderId="17" xfId="3" applyNumberFormat="1" applyFont="1" applyBorder="1" applyAlignment="1"/>
    <xf numFmtId="0" fontId="7" fillId="0" borderId="7" xfId="3" applyNumberFormat="1" applyFont="1" applyBorder="1" applyAlignment="1"/>
    <xf numFmtId="0" fontId="7" fillId="0" borderId="17" xfId="3" applyNumberFormat="1" applyFont="1" applyBorder="1" applyAlignment="1"/>
    <xf numFmtId="0" fontId="6" fillId="0" borderId="27" xfId="0" applyFont="1" applyBorder="1"/>
    <xf numFmtId="0" fontId="6" fillId="0" borderId="17" xfId="0" applyFont="1" applyBorder="1"/>
    <xf numFmtId="0" fontId="7" fillId="0" borderId="4" xfId="0" applyFont="1" applyBorder="1" applyAlignment="1">
      <alignment horizontal="right"/>
    </xf>
    <xf numFmtId="1" fontId="7" fillId="4" borderId="3" xfId="3" applyNumberFormat="1" applyFont="1" applyFill="1" applyBorder="1" applyAlignment="1"/>
    <xf numFmtId="1" fontId="7" fillId="0" borderId="3" xfId="3" applyNumberFormat="1" applyFont="1" applyBorder="1" applyAlignment="1"/>
    <xf numFmtId="1" fontId="7" fillId="0" borderId="0" xfId="3" applyNumberFormat="1" applyFont="1" applyBorder="1" applyAlignment="1"/>
    <xf numFmtId="0" fontId="7" fillId="0" borderId="13" xfId="3" applyNumberFormat="1" applyFont="1" applyBorder="1" applyAlignment="1"/>
    <xf numFmtId="0" fontId="7" fillId="0" borderId="3" xfId="3" applyNumberFormat="1" applyFont="1" applyBorder="1" applyAlignment="1"/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1" fontId="7" fillId="0" borderId="18" xfId="3" applyNumberFormat="1" applyFont="1" applyBorder="1" applyAlignment="1"/>
    <xf numFmtId="0" fontId="7" fillId="0" borderId="14" xfId="3" applyNumberFormat="1" applyFont="1" applyBorder="1" applyAlignment="1"/>
    <xf numFmtId="1" fontId="7" fillId="0" borderId="13" xfId="3" applyNumberFormat="1" applyFont="1" applyBorder="1" applyAlignment="1"/>
    <xf numFmtId="0" fontId="6" fillId="0" borderId="7" xfId="0" applyFont="1" applyBorder="1"/>
    <xf numFmtId="0" fontId="7" fillId="0" borderId="18" xfId="3" applyNumberFormat="1" applyFont="1" applyBorder="1" applyAlignment="1"/>
    <xf numFmtId="0" fontId="6" fillId="0" borderId="18" xfId="0" applyFont="1" applyBorder="1"/>
    <xf numFmtId="1" fontId="7" fillId="4" borderId="13" xfId="3" applyNumberFormat="1" applyFont="1" applyFill="1" applyBorder="1" applyAlignment="1"/>
    <xf numFmtId="0" fontId="7" fillId="0" borderId="17" xfId="0" applyNumberFormat="1" applyFont="1" applyBorder="1"/>
    <xf numFmtId="0" fontId="7" fillId="4" borderId="17" xfId="3" applyNumberFormat="1" applyFont="1" applyFill="1" applyBorder="1" applyAlignment="1"/>
    <xf numFmtId="0" fontId="2" fillId="3" borderId="10" xfId="1" applyFont="1" applyFill="1" applyBorder="1" applyAlignment="1"/>
    <xf numFmtId="0" fontId="2" fillId="3" borderId="12" xfId="1" applyFont="1" applyFill="1" applyBorder="1" applyAlignment="1"/>
    <xf numFmtId="0" fontId="7" fillId="0" borderId="4" xfId="0" applyNumberFormat="1" applyFont="1" applyBorder="1" applyAlignment="1">
      <alignment horizontal="right"/>
    </xf>
    <xf numFmtId="0" fontId="7" fillId="0" borderId="8" xfId="0" applyNumberFormat="1" applyFont="1" applyBorder="1" applyAlignment="1">
      <alignment horizontal="right"/>
    </xf>
    <xf numFmtId="49" fontId="7" fillId="0" borderId="12" xfId="3" applyNumberFormat="1" applyFont="1" applyBorder="1" applyAlignment="1">
      <alignment horizontal="right"/>
    </xf>
    <xf numFmtId="1" fontId="7" fillId="0" borderId="12" xfId="3" applyNumberFormat="1" applyFont="1" applyBorder="1" applyAlignment="1">
      <alignment horizontal="right"/>
    </xf>
    <xf numFmtId="0" fontId="7" fillId="0" borderId="12" xfId="3" applyNumberFormat="1" applyFont="1" applyFill="1" applyBorder="1" applyAlignment="1">
      <alignment horizontal="right"/>
    </xf>
    <xf numFmtId="0" fontId="7" fillId="0" borderId="28" xfId="3" applyNumberFormat="1" applyFont="1" applyBorder="1" applyAlignment="1">
      <alignment horizontal="right"/>
    </xf>
    <xf numFmtId="0" fontId="7" fillId="0" borderId="18" xfId="3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1" fontId="7" fillId="0" borderId="29" xfId="3" applyNumberFormat="1" applyFont="1" applyBorder="1" applyAlignment="1">
      <alignment horizontal="right"/>
    </xf>
    <xf numFmtId="0" fontId="7" fillId="0" borderId="30" xfId="3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7" fillId="5" borderId="1" xfId="0" applyFont="1" applyFill="1" applyBorder="1" applyAlignment="1">
      <alignment horizontal="right"/>
    </xf>
    <xf numFmtId="1" fontId="7" fillId="0" borderId="17" xfId="0" applyNumberFormat="1" applyFont="1" applyFill="1" applyBorder="1" applyAlignment="1">
      <alignment horizontal="right"/>
    </xf>
    <xf numFmtId="1" fontId="7" fillId="0" borderId="28" xfId="3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0" fontId="7" fillId="0" borderId="8" xfId="3" applyNumberFormat="1" applyFont="1" applyBorder="1" applyAlignment="1">
      <alignment horizontal="right"/>
    </xf>
    <xf numFmtId="0" fontId="7" fillId="0" borderId="4" xfId="0" applyNumberFormat="1" applyFont="1" applyBorder="1" applyAlignment="1"/>
    <xf numFmtId="0" fontId="7" fillId="0" borderId="17" xfId="0" applyNumberFormat="1" applyFont="1" applyBorder="1" applyAlignment="1"/>
    <xf numFmtId="0" fontId="7" fillId="0" borderId="3" xfId="0" applyNumberFormat="1" applyFont="1" applyBorder="1" applyAlignment="1"/>
    <xf numFmtId="0" fontId="7" fillId="0" borderId="13" xfId="0" applyNumberFormat="1" applyFont="1" applyBorder="1" applyAlignment="1"/>
    <xf numFmtId="0" fontId="5" fillId="2" borderId="26" xfId="1" applyFont="1" applyFill="1" applyBorder="1"/>
    <xf numFmtId="0" fontId="7" fillId="0" borderId="14" xfId="0" applyFont="1" applyBorder="1"/>
    <xf numFmtId="0" fontId="7" fillId="0" borderId="16" xfId="0" applyNumberFormat="1" applyFont="1" applyBorder="1"/>
    <xf numFmtId="0" fontId="8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" xfId="0" applyFont="1" applyBorder="1"/>
    <xf numFmtId="0" fontId="5" fillId="2" borderId="26" xfId="1" applyFont="1" applyFill="1" applyBorder="1" applyAlignment="1">
      <alignment horizontal="center" wrapText="1"/>
    </xf>
    <xf numFmtId="1" fontId="7" fillId="0" borderId="14" xfId="3" applyNumberFormat="1" applyFont="1" applyBorder="1" applyAlignment="1"/>
    <xf numFmtId="0" fontId="5" fillId="2" borderId="1" xfId="0" applyFont="1" applyFill="1" applyBorder="1" applyAlignment="1">
      <alignment horizontal="center" wrapText="1"/>
    </xf>
    <xf numFmtId="1" fontId="7" fillId="0" borderId="1" xfId="3" applyNumberFormat="1" applyFont="1" applyBorder="1" applyAlignment="1">
      <alignment horizontal="right"/>
    </xf>
    <xf numFmtId="1" fontId="7" fillId="0" borderId="8" xfId="3" applyNumberFormat="1" applyFont="1" applyBorder="1" applyAlignment="1">
      <alignment horizontal="right"/>
    </xf>
    <xf numFmtId="1" fontId="7" fillId="0" borderId="4" xfId="3" applyNumberFormat="1" applyFont="1" applyBorder="1" applyAlignment="1">
      <alignment horizontal="right"/>
    </xf>
    <xf numFmtId="1" fontId="7" fillId="4" borderId="1" xfId="0" applyNumberFormat="1" applyFont="1" applyFill="1" applyBorder="1" applyAlignment="1">
      <alignment horizontal="right"/>
    </xf>
    <xf numFmtId="1" fontId="7" fillId="4" borderId="8" xfId="0" applyNumberFormat="1" applyFont="1" applyFill="1" applyBorder="1" applyAlignment="1">
      <alignment horizontal="right"/>
    </xf>
    <xf numFmtId="0" fontId="7" fillId="4" borderId="13" xfId="3" applyNumberFormat="1" applyFont="1" applyFill="1" applyBorder="1" applyAlignment="1"/>
    <xf numFmtId="0" fontId="7" fillId="0" borderId="13" xfId="3" applyNumberFormat="1" applyFont="1" applyFill="1" applyBorder="1" applyAlignment="1"/>
    <xf numFmtId="1" fontId="7" fillId="0" borderId="14" xfId="0" applyNumberFormat="1" applyFont="1" applyFill="1" applyBorder="1" applyAlignment="1">
      <alignment horizontal="right"/>
    </xf>
    <xf numFmtId="0" fontId="7" fillId="0" borderId="26" xfId="3" applyNumberFormat="1" applyFont="1" applyBorder="1" applyAlignment="1">
      <alignment horizontal="right"/>
    </xf>
  </cellXfs>
  <cellStyles count="4">
    <cellStyle name="Moneda" xfId="3" builtinId="4"/>
    <cellStyle name="Normal" xfId="0" builtinId="0"/>
    <cellStyle name="Normal 2" xfId="2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74"/>
  <sheetViews>
    <sheetView tabSelected="1" workbookViewId="0">
      <selection activeCell="G12" sqref="E10:G12"/>
    </sheetView>
  </sheetViews>
  <sheetFormatPr baseColWidth="10" defaultRowHeight="15"/>
  <cols>
    <col min="3" max="3" width="20.7109375" customWidth="1"/>
    <col min="4" max="4" width="32" customWidth="1"/>
    <col min="5" max="5" width="20.42578125" customWidth="1"/>
    <col min="7" max="7" width="14" customWidth="1"/>
    <col min="8" max="8" width="19.140625" customWidth="1"/>
    <col min="9" max="9" width="13.28515625" customWidth="1"/>
    <col min="10" max="10" width="19.42578125" customWidth="1"/>
    <col min="11" max="11" width="17" customWidth="1"/>
    <col min="12" max="12" width="16.85546875" customWidth="1"/>
    <col min="13" max="16" width="12.42578125" customWidth="1"/>
    <col min="17" max="19" width="17.5703125" customWidth="1"/>
  </cols>
  <sheetData>
    <row r="3" spans="2:19" ht="18">
      <c r="B3" s="8" t="s">
        <v>3</v>
      </c>
      <c r="C3" s="8"/>
      <c r="D3" s="8"/>
      <c r="E3" s="8"/>
      <c r="F3" s="8"/>
      <c r="G3" s="8"/>
      <c r="H3" s="8"/>
      <c r="I3" s="2"/>
      <c r="J3" s="2"/>
      <c r="K3" s="1"/>
      <c r="L3" s="1"/>
      <c r="M3" s="1"/>
      <c r="N3" s="1"/>
      <c r="O3" s="1"/>
      <c r="P3" s="1"/>
      <c r="Q3" s="1"/>
      <c r="R3" s="1"/>
      <c r="S3" s="1"/>
    </row>
    <row r="4" spans="2:19" ht="15.75" thickBo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ht="27" thickBot="1">
      <c r="B5" s="6" t="s">
        <v>0</v>
      </c>
      <c r="C5" s="6" t="s">
        <v>2</v>
      </c>
      <c r="D5" s="6" t="s">
        <v>1</v>
      </c>
      <c r="E5" s="151"/>
      <c r="F5" s="7"/>
      <c r="G5" s="6" t="s">
        <v>4</v>
      </c>
      <c r="H5" s="9" t="s">
        <v>5</v>
      </c>
      <c r="I5" s="9" t="s">
        <v>6</v>
      </c>
      <c r="J5" s="6" t="s">
        <v>7</v>
      </c>
      <c r="K5" s="159" t="s">
        <v>8</v>
      </c>
      <c r="L5" s="157" t="s">
        <v>9</v>
      </c>
      <c r="M5" s="10" t="s">
        <v>10</v>
      </c>
      <c r="N5" s="6" t="s">
        <v>11</v>
      </c>
      <c r="O5" s="10" t="s">
        <v>10</v>
      </c>
      <c r="P5" s="6" t="s">
        <v>12</v>
      </c>
      <c r="Q5" s="9" t="s">
        <v>13</v>
      </c>
      <c r="R5" s="9" t="s">
        <v>14</v>
      </c>
      <c r="S5" s="9" t="s">
        <v>15</v>
      </c>
    </row>
    <row r="6" spans="2:19">
      <c r="B6" s="12">
        <v>1</v>
      </c>
      <c r="C6" s="12" t="s">
        <v>16</v>
      </c>
      <c r="D6" s="154" t="s">
        <v>17</v>
      </c>
      <c r="E6" s="11" t="s">
        <v>18</v>
      </c>
      <c r="F6" s="12">
        <v>15</v>
      </c>
      <c r="G6" s="13">
        <v>234965</v>
      </c>
      <c r="H6" s="13">
        <f>G6*1</f>
        <v>234965</v>
      </c>
      <c r="I6" s="14">
        <v>33024</v>
      </c>
      <c r="J6" s="13">
        <v>16630</v>
      </c>
      <c r="K6" s="13">
        <v>81648</v>
      </c>
      <c r="L6" s="131" t="s">
        <v>19</v>
      </c>
      <c r="M6" s="12">
        <v>2</v>
      </c>
      <c r="N6" s="15">
        <f>G6*2/190*1.25*2</f>
        <v>6183.28947368421</v>
      </c>
      <c r="O6" s="13">
        <v>14</v>
      </c>
      <c r="P6" s="16">
        <f>G6*2/190*1.5*14</f>
        <v>51939.631578947367</v>
      </c>
      <c r="Q6" s="17">
        <v>126908</v>
      </c>
      <c r="R6" s="18">
        <v>532447</v>
      </c>
      <c r="S6" s="18">
        <v>13287</v>
      </c>
    </row>
    <row r="7" spans="2:19" ht="15.75" thickBot="1">
      <c r="B7" s="24"/>
      <c r="C7" s="24"/>
      <c r="D7" s="155"/>
      <c r="E7" s="19"/>
      <c r="F7" s="20"/>
      <c r="G7" s="21"/>
      <c r="H7" s="21"/>
      <c r="I7" s="22"/>
      <c r="J7" s="21"/>
      <c r="K7" s="21"/>
      <c r="L7" s="23"/>
      <c r="M7" s="24"/>
      <c r="N7" s="25"/>
      <c r="O7" s="21"/>
      <c r="P7" s="26"/>
      <c r="Q7" s="27"/>
      <c r="R7" s="27"/>
      <c r="S7" s="28"/>
    </row>
    <row r="8" spans="2:19">
      <c r="B8" s="54">
        <v>2</v>
      </c>
      <c r="C8" s="12" t="s">
        <v>20</v>
      </c>
      <c r="D8" s="62" t="s">
        <v>21</v>
      </c>
      <c r="E8" s="89" t="s">
        <v>18</v>
      </c>
      <c r="F8" s="54">
        <v>15</v>
      </c>
      <c r="G8" s="49">
        <v>234965</v>
      </c>
      <c r="H8" s="13">
        <f>G8*1</f>
        <v>234965</v>
      </c>
      <c r="I8" s="92">
        <v>33024</v>
      </c>
      <c r="J8" s="49">
        <v>16630</v>
      </c>
      <c r="K8" s="49">
        <v>95101</v>
      </c>
      <c r="L8" s="55">
        <v>614685</v>
      </c>
      <c r="M8" s="49">
        <v>5</v>
      </c>
      <c r="N8" s="15">
        <f>G8*2/190*1.25*5</f>
        <v>15458.223684210525</v>
      </c>
      <c r="O8" s="49">
        <v>10</v>
      </c>
      <c r="P8" s="16">
        <f>G8*2/190*1.5*10</f>
        <v>37099.73684210526</v>
      </c>
      <c r="Q8" s="35">
        <v>218815</v>
      </c>
      <c r="R8" s="36">
        <v>448428</v>
      </c>
      <c r="S8" s="37">
        <v>13585</v>
      </c>
    </row>
    <row r="9" spans="2:19">
      <c r="B9" s="30"/>
      <c r="C9" s="117"/>
      <c r="D9" s="79"/>
      <c r="E9" s="29"/>
      <c r="F9" s="30"/>
      <c r="G9" s="31"/>
      <c r="H9" s="31"/>
      <c r="I9" s="32"/>
      <c r="J9" s="31"/>
      <c r="K9" s="31"/>
      <c r="L9" s="33"/>
      <c r="M9" s="31"/>
      <c r="N9" s="34"/>
      <c r="O9" s="31"/>
      <c r="P9" s="38"/>
      <c r="Q9" s="39"/>
      <c r="R9" s="39"/>
      <c r="S9" s="39"/>
    </row>
    <row r="10" spans="2:19" ht="15.75" thickBot="1">
      <c r="B10" s="41"/>
      <c r="C10" s="24"/>
      <c r="D10" s="82"/>
      <c r="E10" s="40"/>
      <c r="F10" s="41"/>
      <c r="G10" s="42"/>
      <c r="H10" s="42"/>
      <c r="I10" s="43"/>
      <c r="J10" s="42"/>
      <c r="K10" s="42"/>
      <c r="L10" s="23"/>
      <c r="M10" s="42"/>
      <c r="N10" s="25"/>
      <c r="O10" s="42"/>
      <c r="P10" s="26"/>
      <c r="Q10" s="44"/>
      <c r="R10" s="28"/>
      <c r="S10" s="28"/>
    </row>
    <row r="11" spans="2:19">
      <c r="B11" s="54">
        <v>3</v>
      </c>
      <c r="C11" s="12" t="s">
        <v>22</v>
      </c>
      <c r="D11" s="62" t="s">
        <v>23</v>
      </c>
      <c r="E11" s="89" t="s">
        <v>24</v>
      </c>
      <c r="F11" s="54">
        <v>13</v>
      </c>
      <c r="G11" s="49">
        <v>553453</v>
      </c>
      <c r="H11" s="13">
        <f>G11*1</f>
        <v>553453</v>
      </c>
      <c r="I11" s="92">
        <v>73761</v>
      </c>
      <c r="J11" s="49">
        <v>16630</v>
      </c>
      <c r="K11" s="49">
        <v>121034</v>
      </c>
      <c r="L11" s="132">
        <v>1318331</v>
      </c>
      <c r="M11" s="49">
        <v>24</v>
      </c>
      <c r="N11" s="15">
        <f>G11*2/190*1.25*24</f>
        <v>174774.63157894736</v>
      </c>
      <c r="O11" s="49">
        <v>0</v>
      </c>
      <c r="P11" s="16">
        <v>0</v>
      </c>
      <c r="Q11" s="37">
        <v>480159</v>
      </c>
      <c r="R11" s="36">
        <v>1012946</v>
      </c>
      <c r="S11" s="37">
        <v>29135</v>
      </c>
    </row>
    <row r="12" spans="2:19" ht="15.75" thickBot="1">
      <c r="B12" s="41"/>
      <c r="C12" s="24"/>
      <c r="D12" s="82"/>
      <c r="E12" s="40"/>
      <c r="F12" s="41"/>
      <c r="G12" s="42"/>
      <c r="H12" s="42"/>
      <c r="I12" s="43"/>
      <c r="J12" s="42"/>
      <c r="K12" s="42"/>
      <c r="L12" s="48"/>
      <c r="M12" s="42"/>
      <c r="N12" s="25"/>
      <c r="O12" s="42"/>
      <c r="P12" s="26">
        <f t="shared" ref="P12:P23" si="0">G12*2/190*1.5*14</f>
        <v>0</v>
      </c>
      <c r="Q12" s="44"/>
      <c r="R12" s="28"/>
      <c r="S12" s="27"/>
    </row>
    <row r="13" spans="2:19">
      <c r="B13" s="54">
        <v>4</v>
      </c>
      <c r="C13" s="12" t="s">
        <v>25</v>
      </c>
      <c r="D13" s="62" t="s">
        <v>26</v>
      </c>
      <c r="E13" s="89" t="s">
        <v>27</v>
      </c>
      <c r="F13" s="54">
        <v>10</v>
      </c>
      <c r="G13" s="49">
        <v>327229</v>
      </c>
      <c r="H13" s="13">
        <f>G13*1</f>
        <v>327229</v>
      </c>
      <c r="I13" s="92">
        <v>44755</v>
      </c>
      <c r="J13" s="49">
        <v>16630</v>
      </c>
      <c r="K13" s="49">
        <v>110234</v>
      </c>
      <c r="L13" s="132">
        <v>826077</v>
      </c>
      <c r="M13" s="49">
        <v>3</v>
      </c>
      <c r="N13" s="15">
        <f>G13*2/190*1.25*3</f>
        <v>12916.934210526317</v>
      </c>
      <c r="O13" s="49">
        <v>10</v>
      </c>
      <c r="P13" s="16">
        <f>G13*2/190*1.5*10</f>
        <v>51667.736842105267</v>
      </c>
      <c r="Q13" s="133">
        <v>475221</v>
      </c>
      <c r="R13" s="36">
        <v>415441</v>
      </c>
      <c r="S13" s="35">
        <v>18256</v>
      </c>
    </row>
    <row r="14" spans="2:19" ht="15.75" thickBot="1">
      <c r="B14" s="41"/>
      <c r="C14" s="24"/>
      <c r="D14" s="82"/>
      <c r="E14" s="40"/>
      <c r="F14" s="41"/>
      <c r="G14" s="42"/>
      <c r="H14" s="21"/>
      <c r="I14" s="43"/>
      <c r="J14" s="42"/>
      <c r="K14" s="42"/>
      <c r="L14" s="48"/>
      <c r="M14" s="42"/>
      <c r="N14" s="25"/>
      <c r="O14" s="42"/>
      <c r="P14" s="26"/>
      <c r="Q14" s="44"/>
      <c r="R14" s="28"/>
      <c r="S14" s="27"/>
    </row>
    <row r="15" spans="2:19">
      <c r="B15" s="54">
        <v>5</v>
      </c>
      <c r="C15" s="12" t="s">
        <v>28</v>
      </c>
      <c r="D15" s="62" t="s">
        <v>29</v>
      </c>
      <c r="E15" s="89" t="s">
        <v>30</v>
      </c>
      <c r="F15" s="54">
        <v>11</v>
      </c>
      <c r="G15" s="49">
        <v>285395</v>
      </c>
      <c r="H15" s="13">
        <f>G15*1</f>
        <v>285395</v>
      </c>
      <c r="I15" s="14">
        <v>39185</v>
      </c>
      <c r="J15" s="49">
        <v>16630</v>
      </c>
      <c r="K15" s="49">
        <v>220000</v>
      </c>
      <c r="L15" s="55">
        <v>846605</v>
      </c>
      <c r="M15" s="49">
        <v>28</v>
      </c>
      <c r="N15" s="15">
        <f>G15*2/190*1.25*28</f>
        <v>105145.52631578947</v>
      </c>
      <c r="O15" s="49">
        <v>0</v>
      </c>
      <c r="P15" s="16">
        <v>0</v>
      </c>
      <c r="Q15" s="35">
        <v>185059</v>
      </c>
      <c r="R15" s="36">
        <v>766692</v>
      </c>
      <c r="S15" s="35">
        <v>18710</v>
      </c>
    </row>
    <row r="16" spans="2:19" ht="15.75" thickBot="1">
      <c r="B16" s="41"/>
      <c r="C16" s="24"/>
      <c r="D16" s="82"/>
      <c r="E16" s="40"/>
      <c r="F16" s="41"/>
      <c r="G16" s="42"/>
      <c r="H16" s="42"/>
      <c r="I16" s="22"/>
      <c r="J16" s="42"/>
      <c r="K16" s="42"/>
      <c r="L16" s="51"/>
      <c r="M16" s="42"/>
      <c r="N16" s="25"/>
      <c r="O16" s="42"/>
      <c r="P16" s="26"/>
      <c r="Q16" s="27"/>
      <c r="R16" s="28"/>
      <c r="S16" s="27"/>
    </row>
    <row r="17" spans="2:19">
      <c r="B17" s="54">
        <v>6</v>
      </c>
      <c r="C17" s="12" t="s">
        <v>31</v>
      </c>
      <c r="D17" s="62" t="s">
        <v>32</v>
      </c>
      <c r="E17" s="89" t="s">
        <v>18</v>
      </c>
      <c r="F17" s="54">
        <v>15</v>
      </c>
      <c r="G17" s="49">
        <v>234965</v>
      </c>
      <c r="H17" s="13">
        <f>G17*1</f>
        <v>234965</v>
      </c>
      <c r="I17" s="14">
        <v>33024</v>
      </c>
      <c r="J17" s="49">
        <v>16630</v>
      </c>
      <c r="K17" s="49"/>
      <c r="L17" s="134">
        <v>519584</v>
      </c>
      <c r="M17" s="56">
        <v>0</v>
      </c>
      <c r="N17" s="15">
        <v>0</v>
      </c>
      <c r="O17" s="49">
        <v>0</v>
      </c>
      <c r="P17" s="16">
        <v>0</v>
      </c>
      <c r="Q17" s="37">
        <v>102330</v>
      </c>
      <c r="R17" s="36">
        <v>417254</v>
      </c>
      <c r="S17" s="35">
        <v>11483</v>
      </c>
    </row>
    <row r="18" spans="2:19" ht="15.75" thickBot="1">
      <c r="B18" s="41"/>
      <c r="C18" s="24"/>
      <c r="D18" s="82"/>
      <c r="E18" s="40"/>
      <c r="F18" s="41"/>
      <c r="G18" s="42"/>
      <c r="H18" s="21"/>
      <c r="I18" s="22"/>
      <c r="J18" s="42"/>
      <c r="K18" s="42"/>
      <c r="L18" s="52"/>
      <c r="M18" s="53"/>
      <c r="N18" s="25"/>
      <c r="O18" s="42"/>
      <c r="P18" s="25"/>
      <c r="Q18" s="28"/>
      <c r="R18" s="28"/>
      <c r="S18" s="27"/>
    </row>
    <row r="19" spans="2:19">
      <c r="B19" s="54">
        <v>7</v>
      </c>
      <c r="C19" s="12" t="s">
        <v>33</v>
      </c>
      <c r="D19" s="62" t="s">
        <v>34</v>
      </c>
      <c r="E19" s="89" t="s">
        <v>18</v>
      </c>
      <c r="F19" s="54">
        <v>15</v>
      </c>
      <c r="G19" s="49">
        <v>234965</v>
      </c>
      <c r="H19" s="13">
        <f>G19*1</f>
        <v>234965</v>
      </c>
      <c r="I19" s="14">
        <v>33024</v>
      </c>
      <c r="J19" s="49">
        <v>16630</v>
      </c>
      <c r="K19" s="49"/>
      <c r="L19" s="134">
        <v>519584</v>
      </c>
      <c r="M19" s="56">
        <v>0</v>
      </c>
      <c r="N19" s="15">
        <v>0</v>
      </c>
      <c r="O19" s="49">
        <v>0</v>
      </c>
      <c r="P19" s="16">
        <f t="shared" si="0"/>
        <v>51939.631578947367</v>
      </c>
      <c r="Q19" s="37">
        <v>107343</v>
      </c>
      <c r="R19" s="36">
        <v>412241</v>
      </c>
      <c r="S19" s="35">
        <v>11483</v>
      </c>
    </row>
    <row r="20" spans="2:19" ht="15.75" thickBot="1">
      <c r="B20" s="41"/>
      <c r="C20" s="24"/>
      <c r="D20" s="82"/>
      <c r="E20" s="40"/>
      <c r="F20" s="41"/>
      <c r="G20" s="42"/>
      <c r="H20" s="42"/>
      <c r="I20" s="22"/>
      <c r="J20" s="42"/>
      <c r="K20" s="42"/>
      <c r="L20" s="52"/>
      <c r="M20" s="53"/>
      <c r="N20" s="25"/>
      <c r="O20" s="42"/>
      <c r="P20" s="25"/>
      <c r="Q20" s="28"/>
      <c r="R20" s="28"/>
      <c r="S20" s="27"/>
    </row>
    <row r="21" spans="2:19">
      <c r="B21" s="54">
        <v>8</v>
      </c>
      <c r="C21" s="12" t="s">
        <v>35</v>
      </c>
      <c r="D21" s="62" t="s">
        <v>36</v>
      </c>
      <c r="E21" s="89" t="s">
        <v>18</v>
      </c>
      <c r="F21" s="54">
        <v>15</v>
      </c>
      <c r="G21" s="49">
        <v>234965</v>
      </c>
      <c r="H21" s="13">
        <f>G21*1</f>
        <v>234965</v>
      </c>
      <c r="I21" s="92">
        <v>33024</v>
      </c>
      <c r="J21" s="93">
        <v>16630</v>
      </c>
      <c r="K21" s="93"/>
      <c r="L21" s="144">
        <v>519584</v>
      </c>
      <c r="M21" s="56">
        <v>7</v>
      </c>
      <c r="N21" s="15">
        <f>G21*2/190*1.25*7</f>
        <v>21641.513157894733</v>
      </c>
      <c r="O21" s="49">
        <v>16</v>
      </c>
      <c r="P21" s="16">
        <f>G21*2/190*1.5*16</f>
        <v>59359.57894736842</v>
      </c>
      <c r="Q21" s="37">
        <v>125986</v>
      </c>
      <c r="R21" s="36">
        <v>474599</v>
      </c>
      <c r="S21" s="35">
        <v>11483</v>
      </c>
    </row>
    <row r="22" spans="2:19" ht="15.75" thickBot="1">
      <c r="B22" s="41"/>
      <c r="C22" s="24"/>
      <c r="D22" s="82"/>
      <c r="E22" s="40"/>
      <c r="F22" s="41"/>
      <c r="G22" s="42"/>
      <c r="H22" s="42"/>
      <c r="I22" s="43"/>
      <c r="J22" s="94"/>
      <c r="K22" s="94"/>
      <c r="L22" s="84"/>
      <c r="M22" s="53"/>
      <c r="N22" s="25"/>
      <c r="O22" s="42"/>
      <c r="P22" s="25"/>
      <c r="Q22" s="28"/>
      <c r="R22" s="28"/>
      <c r="S22" s="27"/>
    </row>
    <row r="23" spans="2:19">
      <c r="B23" s="54">
        <v>9</v>
      </c>
      <c r="C23" s="12" t="s">
        <v>37</v>
      </c>
      <c r="D23" s="62" t="s">
        <v>38</v>
      </c>
      <c r="E23" s="89" t="s">
        <v>27</v>
      </c>
      <c r="F23" s="54">
        <v>12</v>
      </c>
      <c r="G23" s="49">
        <v>286831</v>
      </c>
      <c r="H23" s="13">
        <f>G23*1</f>
        <v>286831</v>
      </c>
      <c r="I23" s="92">
        <v>39543</v>
      </c>
      <c r="J23" s="93">
        <v>16630</v>
      </c>
      <c r="K23" s="93"/>
      <c r="L23" s="144">
        <v>629835</v>
      </c>
      <c r="M23" s="56">
        <v>0</v>
      </c>
      <c r="N23" s="15">
        <v>0</v>
      </c>
      <c r="O23" s="49">
        <v>0</v>
      </c>
      <c r="P23" s="16">
        <f t="shared" si="0"/>
        <v>63404.747368421056</v>
      </c>
      <c r="Q23" s="37">
        <v>192713</v>
      </c>
      <c r="R23" s="36">
        <v>438795</v>
      </c>
      <c r="S23" s="35">
        <v>13919</v>
      </c>
    </row>
    <row r="24" spans="2:19" ht="15.75" thickBot="1">
      <c r="B24" s="41"/>
      <c r="C24" s="24"/>
      <c r="D24" s="82"/>
      <c r="E24" s="40"/>
      <c r="F24" s="41"/>
      <c r="G24" s="42"/>
      <c r="H24" s="21"/>
      <c r="I24" s="43"/>
      <c r="J24" s="94"/>
      <c r="K24" s="94"/>
      <c r="L24" s="84"/>
      <c r="M24" s="53"/>
      <c r="N24" s="25"/>
      <c r="O24" s="42"/>
      <c r="P24" s="26"/>
      <c r="Q24" s="28"/>
      <c r="R24" s="28"/>
      <c r="S24" s="27"/>
    </row>
    <row r="25" spans="2:19">
      <c r="B25" s="54">
        <v>10</v>
      </c>
      <c r="C25" s="12" t="s">
        <v>39</v>
      </c>
      <c r="D25" s="62" t="s">
        <v>40</v>
      </c>
      <c r="E25" s="89" t="s">
        <v>18</v>
      </c>
      <c r="F25" s="54">
        <v>15</v>
      </c>
      <c r="G25" s="49">
        <v>234965</v>
      </c>
      <c r="H25" s="13">
        <f>G25*1</f>
        <v>234965</v>
      </c>
      <c r="I25" s="92">
        <v>33024</v>
      </c>
      <c r="J25" s="93">
        <v>16630</v>
      </c>
      <c r="K25" s="93"/>
      <c r="L25" s="144">
        <v>519584</v>
      </c>
      <c r="M25" s="56">
        <v>0</v>
      </c>
      <c r="N25" s="15">
        <v>0</v>
      </c>
      <c r="O25" s="49">
        <v>0</v>
      </c>
      <c r="P25" s="16">
        <v>0</v>
      </c>
      <c r="Q25" s="37">
        <v>107505</v>
      </c>
      <c r="R25" s="36">
        <v>463752</v>
      </c>
      <c r="S25" s="35">
        <v>11483</v>
      </c>
    </row>
    <row r="26" spans="2:19" ht="15.75" thickBot="1">
      <c r="B26" s="41"/>
      <c r="C26" s="24"/>
      <c r="D26" s="82"/>
      <c r="E26" s="40"/>
      <c r="F26" s="41"/>
      <c r="G26" s="42"/>
      <c r="H26" s="42"/>
      <c r="I26" s="43"/>
      <c r="J26" s="94"/>
      <c r="K26" s="94"/>
      <c r="L26" s="84"/>
      <c r="M26" s="53"/>
      <c r="N26" s="25"/>
      <c r="O26" s="42"/>
      <c r="P26" s="25"/>
      <c r="Q26" s="28"/>
      <c r="R26" s="28"/>
      <c r="S26" s="27"/>
    </row>
    <row r="27" spans="2:19">
      <c r="B27" s="54">
        <v>11</v>
      </c>
      <c r="C27" s="12" t="s">
        <v>41</v>
      </c>
      <c r="D27" s="62" t="s">
        <v>42</v>
      </c>
      <c r="E27" s="89" t="s">
        <v>43</v>
      </c>
      <c r="F27" s="54">
        <v>15</v>
      </c>
      <c r="G27" s="49">
        <v>185621</v>
      </c>
      <c r="H27" s="13">
        <f>G27*1</f>
        <v>185621</v>
      </c>
      <c r="I27" s="92">
        <v>26007</v>
      </c>
      <c r="J27" s="93">
        <v>16630</v>
      </c>
      <c r="K27" s="93"/>
      <c r="L27" s="144">
        <v>413879</v>
      </c>
      <c r="M27" s="56">
        <v>4</v>
      </c>
      <c r="N27" s="15">
        <f>G27*2/190*1.25*4</f>
        <v>9769.5263157894733</v>
      </c>
      <c r="O27" s="49">
        <v>0</v>
      </c>
      <c r="P27" s="16">
        <v>0</v>
      </c>
      <c r="Q27" s="37">
        <v>83546</v>
      </c>
      <c r="R27" s="36">
        <v>340102</v>
      </c>
      <c r="S27" s="35">
        <v>9147</v>
      </c>
    </row>
    <row r="28" spans="2:19" ht="15.75" thickBot="1">
      <c r="B28" s="41"/>
      <c r="C28" s="24"/>
      <c r="D28" s="82"/>
      <c r="E28" s="40"/>
      <c r="F28" s="41"/>
      <c r="G28" s="42"/>
      <c r="H28" s="21"/>
      <c r="I28" s="43"/>
      <c r="J28" s="94"/>
      <c r="K28" s="94"/>
      <c r="L28" s="84"/>
      <c r="M28" s="53"/>
      <c r="N28" s="25"/>
      <c r="O28" s="42"/>
      <c r="P28" s="25"/>
      <c r="Q28" s="28"/>
      <c r="R28" s="28"/>
      <c r="S28" s="28"/>
    </row>
    <row r="29" spans="2:19" ht="15.75" thickBot="1">
      <c r="B29" s="136">
        <v>12</v>
      </c>
      <c r="C29" s="137" t="s">
        <v>44</v>
      </c>
      <c r="D29" s="156" t="s">
        <v>45</v>
      </c>
      <c r="E29" s="138" t="s">
        <v>18</v>
      </c>
      <c r="F29" s="136">
        <v>15</v>
      </c>
      <c r="G29" s="67">
        <v>532587</v>
      </c>
      <c r="H29" s="145">
        <v>532587</v>
      </c>
      <c r="I29" s="163">
        <v>74854</v>
      </c>
      <c r="J29" s="160">
        <v>37696</v>
      </c>
      <c r="K29" s="160"/>
      <c r="L29" s="139">
        <v>1177724</v>
      </c>
      <c r="M29" s="140"/>
      <c r="N29" s="141"/>
      <c r="O29" s="67"/>
      <c r="P29" s="68">
        <v>0</v>
      </c>
      <c r="Q29" s="69">
        <v>218350</v>
      </c>
      <c r="R29" s="69">
        <v>959374</v>
      </c>
      <c r="S29" s="70">
        <v>26028</v>
      </c>
    </row>
    <row r="30" spans="2:19" ht="15.75" thickBot="1">
      <c r="B30" s="136">
        <v>13</v>
      </c>
      <c r="C30" s="142" t="s">
        <v>46</v>
      </c>
      <c r="D30" s="156" t="s">
        <v>47</v>
      </c>
      <c r="E30" s="138" t="s">
        <v>18</v>
      </c>
      <c r="F30" s="136">
        <v>15</v>
      </c>
      <c r="G30" s="67">
        <v>224837</v>
      </c>
      <c r="H30" s="145">
        <f>G30*1</f>
        <v>224837</v>
      </c>
      <c r="I30" s="163">
        <v>33024</v>
      </c>
      <c r="J30" s="160">
        <v>16630</v>
      </c>
      <c r="K30" s="160"/>
      <c r="L30" s="139">
        <v>499328</v>
      </c>
      <c r="M30" s="140">
        <v>6</v>
      </c>
      <c r="N30" s="141">
        <f>G30*2/190*1.25*6</f>
        <v>17750.289473684214</v>
      </c>
      <c r="O30" s="67">
        <v>3</v>
      </c>
      <c r="P30" s="141">
        <f>G30*2/190*1.5*3</f>
        <v>10650.173684210527</v>
      </c>
      <c r="Q30" s="71">
        <v>88731</v>
      </c>
      <c r="R30" s="72">
        <v>438998</v>
      </c>
      <c r="S30" s="73">
        <v>11035</v>
      </c>
    </row>
    <row r="31" spans="2:19">
      <c r="B31" s="54">
        <v>14</v>
      </c>
      <c r="C31" s="13" t="s">
        <v>48</v>
      </c>
      <c r="D31" s="62" t="s">
        <v>49</v>
      </c>
      <c r="E31" s="89" t="s">
        <v>24</v>
      </c>
      <c r="F31" s="54">
        <v>14</v>
      </c>
      <c r="G31" s="49">
        <v>511525</v>
      </c>
      <c r="H31" s="13">
        <f>G31*1</f>
        <v>511525</v>
      </c>
      <c r="I31" s="92">
        <v>62585</v>
      </c>
      <c r="J31" s="93">
        <v>16630</v>
      </c>
      <c r="K31" s="93">
        <v>716290</v>
      </c>
      <c r="L31" s="144">
        <v>1818555</v>
      </c>
      <c r="M31" s="56">
        <v>0</v>
      </c>
      <c r="N31" s="15">
        <v>0</v>
      </c>
      <c r="O31" s="49">
        <v>0</v>
      </c>
      <c r="P31" s="16">
        <v>0</v>
      </c>
      <c r="Q31" s="37">
        <v>353633</v>
      </c>
      <c r="R31" s="36">
        <v>1564922</v>
      </c>
      <c r="S31" s="37">
        <v>40190</v>
      </c>
    </row>
    <row r="32" spans="2:19" ht="15.75" thickBot="1">
      <c r="B32" s="41"/>
      <c r="C32" s="21"/>
      <c r="D32" s="82"/>
      <c r="E32" s="40"/>
      <c r="F32" s="41"/>
      <c r="G32" s="42"/>
      <c r="H32" s="21"/>
      <c r="I32" s="43"/>
      <c r="J32" s="94"/>
      <c r="K32" s="94"/>
      <c r="L32" s="84"/>
      <c r="M32" s="53"/>
      <c r="N32" s="25"/>
      <c r="O32" s="42"/>
      <c r="P32" s="76"/>
      <c r="Q32" s="28"/>
      <c r="R32" s="28"/>
      <c r="S32" s="27"/>
    </row>
    <row r="33" spans="2:19" ht="15.75" thickBot="1">
      <c r="B33" s="58">
        <v>15</v>
      </c>
      <c r="C33" s="103" t="s">
        <v>50</v>
      </c>
      <c r="D33" s="64" t="s">
        <v>51</v>
      </c>
      <c r="E33" s="65" t="s">
        <v>24</v>
      </c>
      <c r="F33" s="58">
        <v>15</v>
      </c>
      <c r="G33" s="146">
        <v>469597</v>
      </c>
      <c r="H33" s="130">
        <f>G33*1</f>
        <v>469597</v>
      </c>
      <c r="I33" s="164">
        <v>62585</v>
      </c>
      <c r="J33" s="161">
        <v>16630</v>
      </c>
      <c r="K33" s="161">
        <v>89184</v>
      </c>
      <c r="L33" s="66">
        <v>1107593</v>
      </c>
      <c r="M33" s="53">
        <v>0</v>
      </c>
      <c r="N33" s="34">
        <v>0</v>
      </c>
      <c r="O33" s="42">
        <v>7</v>
      </c>
      <c r="P33" s="26">
        <f>G33*2/190*1.5*7</f>
        <v>51902.826315789476</v>
      </c>
      <c r="Q33" s="77">
        <v>218415</v>
      </c>
      <c r="R33" s="143">
        <v>941081</v>
      </c>
      <c r="S33" s="135">
        <v>24478</v>
      </c>
    </row>
    <row r="34" spans="2:19">
      <c r="B34" s="60">
        <v>16</v>
      </c>
      <c r="C34" s="110" t="s">
        <v>52</v>
      </c>
      <c r="D34" s="74" t="s">
        <v>53</v>
      </c>
      <c r="E34" s="63" t="s">
        <v>43</v>
      </c>
      <c r="F34" s="60">
        <v>13</v>
      </c>
      <c r="G34" s="90">
        <v>218766</v>
      </c>
      <c r="H34" s="129">
        <f>G34*1</f>
        <v>218766</v>
      </c>
      <c r="I34" s="95">
        <v>30280</v>
      </c>
      <c r="J34" s="162">
        <v>16630</v>
      </c>
      <c r="K34" s="162">
        <v>181642</v>
      </c>
      <c r="L34" s="75">
        <v>666084</v>
      </c>
      <c r="M34" s="56">
        <v>34</v>
      </c>
      <c r="N34" s="15">
        <f>G34*2/190*1.25*34</f>
        <v>97869</v>
      </c>
      <c r="O34" s="31">
        <v>21</v>
      </c>
      <c r="P34" s="16">
        <f>G34*2/190*1.5*21</f>
        <v>72538.200000000012</v>
      </c>
      <c r="Q34" s="37">
        <v>142717</v>
      </c>
      <c r="R34" s="36">
        <v>693774</v>
      </c>
      <c r="S34" s="37">
        <v>14720</v>
      </c>
    </row>
    <row r="35" spans="2:19">
      <c r="B35" s="30"/>
      <c r="C35" s="117"/>
      <c r="D35" s="79"/>
      <c r="E35" s="29"/>
      <c r="F35" s="30"/>
      <c r="G35" s="31"/>
      <c r="H35" s="31"/>
      <c r="I35" s="32"/>
      <c r="J35" s="96"/>
      <c r="K35" s="96"/>
      <c r="L35" s="81"/>
      <c r="M35" s="57"/>
      <c r="N35" s="34"/>
      <c r="O35" s="31"/>
      <c r="P35" s="38"/>
      <c r="Q35" s="39"/>
      <c r="R35" s="47"/>
      <c r="S35" s="47"/>
    </row>
    <row r="36" spans="2:19" ht="15.75" thickBot="1">
      <c r="B36" s="30"/>
      <c r="C36" s="117"/>
      <c r="D36" s="82"/>
      <c r="E36" s="40"/>
      <c r="F36" s="41"/>
      <c r="G36" s="42"/>
      <c r="H36" s="42"/>
      <c r="I36" s="43"/>
      <c r="J36" s="94"/>
      <c r="K36" s="94"/>
      <c r="L36" s="84"/>
      <c r="M36" s="53"/>
      <c r="N36" s="34"/>
      <c r="O36" s="42"/>
      <c r="P36" s="34"/>
      <c r="Q36" s="28"/>
      <c r="R36" s="28"/>
      <c r="S36" s="28"/>
    </row>
    <row r="37" spans="2:19">
      <c r="B37" s="60">
        <v>17</v>
      </c>
      <c r="C37" s="110" t="s">
        <v>54</v>
      </c>
      <c r="D37" s="62" t="s">
        <v>55</v>
      </c>
      <c r="E37" s="29" t="s">
        <v>30</v>
      </c>
      <c r="F37" s="30">
        <v>13</v>
      </c>
      <c r="G37" s="31">
        <v>247843</v>
      </c>
      <c r="H37" s="45">
        <f>G37*1</f>
        <v>247843</v>
      </c>
      <c r="I37" s="32">
        <v>34339</v>
      </c>
      <c r="J37" s="96">
        <v>16630</v>
      </c>
      <c r="K37" s="96">
        <v>80000</v>
      </c>
      <c r="L37" s="81">
        <v>626655</v>
      </c>
      <c r="M37" s="57">
        <v>20</v>
      </c>
      <c r="N37" s="15">
        <f>G37*2/190*1.25*20</f>
        <v>65221.84210526316</v>
      </c>
      <c r="O37" s="31">
        <v>0</v>
      </c>
      <c r="P37" s="16">
        <v>0</v>
      </c>
      <c r="Q37" s="85">
        <v>135928</v>
      </c>
      <c r="R37" s="46">
        <v>555948</v>
      </c>
      <c r="S37" s="85">
        <v>13849</v>
      </c>
    </row>
    <row r="38" spans="2:19" ht="15.75" thickBot="1">
      <c r="B38" s="58"/>
      <c r="C38" s="103"/>
      <c r="D38" s="64"/>
      <c r="E38" s="65"/>
      <c r="F38" s="41"/>
      <c r="G38" s="42"/>
      <c r="H38" s="21"/>
      <c r="I38" s="43"/>
      <c r="J38" s="94"/>
      <c r="K38" s="94"/>
      <c r="L38" s="84"/>
      <c r="M38" s="53"/>
      <c r="N38" s="34"/>
      <c r="O38" s="42"/>
      <c r="P38" s="34"/>
      <c r="Q38" s="28"/>
      <c r="R38" s="28"/>
      <c r="S38" s="28"/>
    </row>
    <row r="39" spans="2:19">
      <c r="B39" s="30">
        <v>18</v>
      </c>
      <c r="C39" s="117" t="s">
        <v>56</v>
      </c>
      <c r="D39" s="79" t="s">
        <v>57</v>
      </c>
      <c r="E39" s="29" t="s">
        <v>18</v>
      </c>
      <c r="F39" s="30">
        <v>15</v>
      </c>
      <c r="G39" s="31">
        <v>234965</v>
      </c>
      <c r="H39" s="45">
        <f>G39*1</f>
        <v>234965</v>
      </c>
      <c r="I39" s="32">
        <v>33024</v>
      </c>
      <c r="J39" s="96">
        <v>16630</v>
      </c>
      <c r="K39" s="96"/>
      <c r="L39" s="81">
        <v>519584</v>
      </c>
      <c r="M39" s="57">
        <v>0</v>
      </c>
      <c r="N39" s="15">
        <v>0</v>
      </c>
      <c r="O39" s="31">
        <v>0</v>
      </c>
      <c r="P39" s="16">
        <v>0</v>
      </c>
      <c r="Q39" s="85">
        <v>104928</v>
      </c>
      <c r="R39" s="46">
        <v>414656</v>
      </c>
      <c r="S39" s="85">
        <v>11483</v>
      </c>
    </row>
    <row r="40" spans="2:19" ht="15.75" thickBot="1">
      <c r="B40" s="30"/>
      <c r="C40" s="117"/>
      <c r="D40" s="79"/>
      <c r="E40" s="29"/>
      <c r="F40" s="30"/>
      <c r="G40" s="31"/>
      <c r="H40" s="45"/>
      <c r="I40" s="32"/>
      <c r="J40" s="96"/>
      <c r="K40" s="96"/>
      <c r="L40" s="66"/>
      <c r="M40" s="59"/>
      <c r="N40" s="34"/>
      <c r="O40" s="42"/>
      <c r="P40" s="34"/>
      <c r="Q40" s="28"/>
      <c r="R40" s="27"/>
      <c r="S40" s="28"/>
    </row>
    <row r="41" spans="2:19">
      <c r="B41" s="60">
        <v>19</v>
      </c>
      <c r="C41" s="110" t="s">
        <v>58</v>
      </c>
      <c r="D41" s="74" t="s">
        <v>59</v>
      </c>
      <c r="E41" s="63" t="s">
        <v>18</v>
      </c>
      <c r="F41" s="60">
        <v>15</v>
      </c>
      <c r="G41" s="90">
        <v>234965</v>
      </c>
      <c r="H41" s="129">
        <f>G41*1</f>
        <v>234965</v>
      </c>
      <c r="I41" s="95">
        <v>33024</v>
      </c>
      <c r="J41" s="162">
        <v>16630</v>
      </c>
      <c r="K41" s="162">
        <v>95101</v>
      </c>
      <c r="L41" s="75">
        <v>614685</v>
      </c>
      <c r="M41" s="61">
        <v>1</v>
      </c>
      <c r="N41" s="15">
        <f>G41*2/190*1.25*1</f>
        <v>3091.644736842105</v>
      </c>
      <c r="O41" s="31">
        <v>1</v>
      </c>
      <c r="P41" s="16">
        <f>G41*2/190*1.5*1</f>
        <v>3709.9736842105262</v>
      </c>
      <c r="Q41" s="85">
        <v>125227</v>
      </c>
      <c r="R41" s="86">
        <v>496260</v>
      </c>
      <c r="S41" s="87">
        <v>16585</v>
      </c>
    </row>
    <row r="42" spans="2:19" ht="15.75" thickBot="1">
      <c r="B42" s="58"/>
      <c r="C42" s="103"/>
      <c r="D42" s="64"/>
      <c r="E42" s="29"/>
      <c r="F42" s="30"/>
      <c r="G42" s="146"/>
      <c r="H42" s="146"/>
      <c r="I42" s="164"/>
      <c r="J42" s="161"/>
      <c r="K42" s="161"/>
      <c r="L42" s="66"/>
      <c r="M42" s="59"/>
      <c r="N42" s="34"/>
      <c r="O42" s="88"/>
      <c r="P42" s="26"/>
      <c r="Q42" s="28"/>
      <c r="R42" s="27"/>
      <c r="S42" s="27"/>
    </row>
    <row r="43" spans="2:19">
      <c r="B43" s="30">
        <v>20</v>
      </c>
      <c r="C43" s="117" t="s">
        <v>60</v>
      </c>
      <c r="D43" s="79" t="s">
        <v>61</v>
      </c>
      <c r="E43" s="89" t="s">
        <v>18</v>
      </c>
      <c r="F43" s="54">
        <v>12</v>
      </c>
      <c r="G43" s="31">
        <v>297902</v>
      </c>
      <c r="H43" s="129">
        <f>G43*1</f>
        <v>297902</v>
      </c>
      <c r="I43" s="95">
        <v>41162</v>
      </c>
      <c r="J43" s="96">
        <v>16630</v>
      </c>
      <c r="K43" s="96"/>
      <c r="L43" s="75">
        <v>653596</v>
      </c>
      <c r="M43" s="57">
        <v>2</v>
      </c>
      <c r="N43" s="15">
        <f t="shared" ref="N43:N47" si="1">G43*2/190*1.25*2</f>
        <v>7839.5263157894733</v>
      </c>
      <c r="O43" s="31">
        <v>0</v>
      </c>
      <c r="P43" s="38">
        <v>0</v>
      </c>
      <c r="Q43" s="37">
        <v>145613</v>
      </c>
      <c r="R43" s="36">
        <v>515283</v>
      </c>
      <c r="S43" s="37">
        <v>14444</v>
      </c>
    </row>
    <row r="44" spans="2:19" ht="15.75" thickBot="1">
      <c r="B44" s="30"/>
      <c r="C44" s="117"/>
      <c r="D44" s="79"/>
      <c r="E44" s="29"/>
      <c r="F44" s="30"/>
      <c r="G44" s="31"/>
      <c r="H44" s="31"/>
      <c r="I44" s="32"/>
      <c r="J44" s="96"/>
      <c r="K44" s="96"/>
      <c r="L44" s="84"/>
      <c r="M44" s="53"/>
      <c r="N44" s="34"/>
      <c r="O44" s="88"/>
      <c r="P44" s="26"/>
      <c r="Q44" s="28"/>
      <c r="R44" s="28"/>
      <c r="S44" s="27"/>
    </row>
    <row r="45" spans="2:19">
      <c r="B45" s="60">
        <v>21</v>
      </c>
      <c r="C45" s="110" t="s">
        <v>62</v>
      </c>
      <c r="D45" s="74" t="s">
        <v>63</v>
      </c>
      <c r="E45" s="63" t="s">
        <v>43</v>
      </c>
      <c r="F45" s="60">
        <v>14</v>
      </c>
      <c r="G45" s="90">
        <v>202193</v>
      </c>
      <c r="H45" s="129">
        <f>G45*1</f>
        <v>202193</v>
      </c>
      <c r="I45" s="95">
        <v>15849</v>
      </c>
      <c r="J45" s="162">
        <v>16630</v>
      </c>
      <c r="K45" s="162">
        <v>170618</v>
      </c>
      <c r="L45" s="81">
        <v>607483</v>
      </c>
      <c r="M45" s="57">
        <v>16</v>
      </c>
      <c r="N45" s="15">
        <f>G45*2/190*1.25*16</f>
        <v>42566.947368421053</v>
      </c>
      <c r="O45" s="31">
        <v>26</v>
      </c>
      <c r="P45" s="38">
        <f>G45*2/190*1.5*26</f>
        <v>83005.547368421045</v>
      </c>
      <c r="Q45" s="37">
        <v>124218</v>
      </c>
      <c r="R45" s="36">
        <v>608837</v>
      </c>
      <c r="S45" s="37">
        <v>13425</v>
      </c>
    </row>
    <row r="46" spans="2:19" ht="15.75" thickBot="1">
      <c r="B46" s="30"/>
      <c r="C46" s="117"/>
      <c r="D46" s="79"/>
      <c r="E46" s="29"/>
      <c r="F46" s="30"/>
      <c r="G46" s="31"/>
      <c r="H46" s="31"/>
      <c r="I46" s="32"/>
      <c r="J46" s="96"/>
      <c r="K46" s="96"/>
      <c r="L46" s="81"/>
      <c r="M46" s="57"/>
      <c r="N46" s="34"/>
      <c r="O46" s="91"/>
      <c r="P46" s="38"/>
      <c r="Q46" s="39"/>
      <c r="R46" s="47"/>
      <c r="S46" s="39"/>
    </row>
    <row r="47" spans="2:19" ht="15.75" thickBot="1">
      <c r="B47" s="136">
        <v>22</v>
      </c>
      <c r="C47" s="137" t="s">
        <v>64</v>
      </c>
      <c r="D47" s="156" t="s">
        <v>65</v>
      </c>
      <c r="E47" s="138" t="s">
        <v>18</v>
      </c>
      <c r="F47" s="136">
        <v>15</v>
      </c>
      <c r="G47" s="67">
        <v>234965</v>
      </c>
      <c r="H47" s="145">
        <f>G47*1</f>
        <v>234965</v>
      </c>
      <c r="I47" s="163">
        <v>33024</v>
      </c>
      <c r="J47" s="160">
        <v>16630</v>
      </c>
      <c r="K47" s="160">
        <v>81648</v>
      </c>
      <c r="L47" s="139">
        <v>601232</v>
      </c>
      <c r="M47" s="140">
        <v>2</v>
      </c>
      <c r="N47" s="141">
        <f t="shared" si="1"/>
        <v>6183.28947368421</v>
      </c>
      <c r="O47" s="67">
        <v>1</v>
      </c>
      <c r="P47" s="68">
        <f>G47*2/190*1.5*1</f>
        <v>3709.9736842105262</v>
      </c>
      <c r="Q47" s="71">
        <v>127740</v>
      </c>
      <c r="R47" s="78">
        <v>533386</v>
      </c>
      <c r="S47" s="73">
        <v>13287</v>
      </c>
    </row>
    <row r="48" spans="2:19" ht="15.75" thickBot="1">
      <c r="B48" s="30"/>
      <c r="C48" s="117"/>
      <c r="D48" s="79"/>
      <c r="E48" s="29"/>
      <c r="F48" s="30"/>
      <c r="G48" s="31"/>
      <c r="H48" s="31"/>
      <c r="I48" s="32"/>
      <c r="J48" s="96"/>
      <c r="K48" s="96"/>
      <c r="L48" s="81"/>
      <c r="M48" s="57"/>
      <c r="N48" s="34"/>
      <c r="O48" s="91"/>
      <c r="P48" s="38"/>
      <c r="R48" s="39"/>
      <c r="S48" s="47"/>
    </row>
    <row r="49" spans="2:19" ht="15.75" thickBot="1">
      <c r="B49" s="136">
        <v>23</v>
      </c>
      <c r="C49" s="137" t="s">
        <v>66</v>
      </c>
      <c r="D49" s="156" t="s">
        <v>67</v>
      </c>
      <c r="E49" s="138" t="s">
        <v>18</v>
      </c>
      <c r="F49" s="136">
        <v>13</v>
      </c>
      <c r="G49" s="67">
        <v>276923</v>
      </c>
      <c r="H49" s="145">
        <f>G49*1</f>
        <v>276923</v>
      </c>
      <c r="I49" s="163">
        <v>38449</v>
      </c>
      <c r="J49" s="160">
        <v>16630</v>
      </c>
      <c r="K49" s="160">
        <v>102099</v>
      </c>
      <c r="L49" s="139">
        <v>711024</v>
      </c>
      <c r="M49" s="140">
        <v>0</v>
      </c>
      <c r="N49" s="141">
        <v>0</v>
      </c>
      <c r="O49" s="67">
        <v>0</v>
      </c>
      <c r="P49" s="68">
        <v>0</v>
      </c>
      <c r="Q49" s="71">
        <v>199987</v>
      </c>
      <c r="R49" s="78">
        <v>511037</v>
      </c>
      <c r="S49" s="71">
        <v>15714</v>
      </c>
    </row>
    <row r="50" spans="2:19">
      <c r="B50" s="54">
        <v>24</v>
      </c>
      <c r="C50" s="117" t="s">
        <v>68</v>
      </c>
      <c r="D50" s="79" t="s">
        <v>69</v>
      </c>
      <c r="E50" s="29" t="s">
        <v>24</v>
      </c>
      <c r="F50" s="30">
        <v>14</v>
      </c>
      <c r="G50" s="31">
        <v>511525</v>
      </c>
      <c r="H50" s="45">
        <f>G50*1</f>
        <v>511525</v>
      </c>
      <c r="I50" s="32">
        <v>68173</v>
      </c>
      <c r="J50" s="96">
        <v>16630</v>
      </c>
      <c r="K50" s="96"/>
      <c r="L50" s="80">
        <v>1107853</v>
      </c>
      <c r="M50" s="50">
        <v>0</v>
      </c>
      <c r="N50" s="34">
        <v>0</v>
      </c>
      <c r="O50" s="31">
        <v>0</v>
      </c>
      <c r="P50" s="38">
        <v>0</v>
      </c>
      <c r="Q50" s="85">
        <v>220310</v>
      </c>
      <c r="R50" s="46">
        <v>887543</v>
      </c>
      <c r="S50" s="85">
        <v>24484</v>
      </c>
    </row>
    <row r="51" spans="2:19" ht="15.75" thickBot="1">
      <c r="B51" s="41"/>
      <c r="C51" s="24"/>
      <c r="D51" s="82"/>
      <c r="E51" s="40"/>
      <c r="F51" s="41"/>
      <c r="G51" s="42"/>
      <c r="H51" s="21"/>
      <c r="I51" s="43"/>
      <c r="J51" s="94"/>
      <c r="K51" s="94"/>
      <c r="L51" s="83"/>
      <c r="M51" s="42"/>
      <c r="N51" s="25"/>
      <c r="O51" s="42"/>
      <c r="P51" s="26"/>
      <c r="Q51" s="28"/>
      <c r="R51" s="27"/>
      <c r="S51" s="27"/>
    </row>
    <row r="52" spans="2:19" ht="15.75" thickBot="1">
      <c r="B52" s="54">
        <v>25</v>
      </c>
      <c r="C52" s="117" t="s">
        <v>70</v>
      </c>
      <c r="D52" s="156" t="s">
        <v>71</v>
      </c>
      <c r="E52" s="29" t="s">
        <v>30</v>
      </c>
      <c r="F52" s="30">
        <v>12</v>
      </c>
      <c r="G52" s="67">
        <v>266619</v>
      </c>
      <c r="H52" s="145">
        <f>G52*1</f>
        <v>266619</v>
      </c>
      <c r="I52" s="163">
        <v>36762</v>
      </c>
      <c r="J52" s="160">
        <v>16630</v>
      </c>
      <c r="K52" s="160"/>
      <c r="L52" s="160">
        <v>586630</v>
      </c>
      <c r="M52" s="168">
        <v>8</v>
      </c>
      <c r="N52" s="141">
        <f>G52*2/190*1.25*8</f>
        <v>28065.157894736843</v>
      </c>
      <c r="O52" s="67">
        <v>0</v>
      </c>
      <c r="P52" s="38">
        <v>0</v>
      </c>
      <c r="Q52" s="37">
        <v>249545</v>
      </c>
      <c r="R52" s="36">
        <v>365151</v>
      </c>
      <c r="S52" s="37">
        <v>12965</v>
      </c>
    </row>
    <row r="53" spans="2:19">
      <c r="B53" s="54">
        <v>26</v>
      </c>
      <c r="C53" s="12" t="s">
        <v>72</v>
      </c>
      <c r="D53" s="79" t="s">
        <v>73</v>
      </c>
      <c r="E53" s="152" t="s">
        <v>18</v>
      </c>
      <c r="F53" s="54">
        <v>15</v>
      </c>
      <c r="G53" s="31">
        <v>234965</v>
      </c>
      <c r="H53" s="45">
        <f>G53*1</f>
        <v>234965</v>
      </c>
      <c r="I53" s="32">
        <v>33024</v>
      </c>
      <c r="J53" s="96">
        <v>16630</v>
      </c>
      <c r="K53" s="96"/>
      <c r="L53" s="80">
        <v>519584</v>
      </c>
      <c r="M53" s="50">
        <v>0</v>
      </c>
      <c r="N53" s="34">
        <v>0</v>
      </c>
      <c r="O53" s="31">
        <v>0</v>
      </c>
      <c r="P53" s="16">
        <v>0</v>
      </c>
      <c r="Q53" s="37">
        <v>106331</v>
      </c>
      <c r="R53" s="36">
        <v>413253</v>
      </c>
      <c r="S53" s="37">
        <v>114783</v>
      </c>
    </row>
    <row r="54" spans="2:19" ht="15.75" thickBot="1">
      <c r="B54" s="41"/>
      <c r="C54" s="24"/>
      <c r="D54" s="82"/>
      <c r="E54" s="40"/>
      <c r="F54" s="41"/>
      <c r="G54" s="42"/>
      <c r="H54" s="21"/>
      <c r="I54" s="32"/>
      <c r="J54" s="94"/>
      <c r="K54" s="94"/>
      <c r="L54" s="83"/>
      <c r="M54" s="42"/>
      <c r="N54" s="34"/>
      <c r="O54" s="42"/>
      <c r="P54" s="34"/>
      <c r="Q54" s="28"/>
      <c r="R54" s="28"/>
      <c r="S54" s="28"/>
    </row>
    <row r="55" spans="2:19">
      <c r="B55" s="54">
        <v>27</v>
      </c>
      <c r="C55" s="12" t="s">
        <v>74</v>
      </c>
      <c r="D55" s="79" t="s">
        <v>75</v>
      </c>
      <c r="E55" s="29" t="s">
        <v>18</v>
      </c>
      <c r="F55" s="30">
        <v>13</v>
      </c>
      <c r="G55" s="31">
        <v>276923</v>
      </c>
      <c r="H55" s="45">
        <f>G55*1</f>
        <v>276923</v>
      </c>
      <c r="I55" s="95">
        <v>38449</v>
      </c>
      <c r="J55" s="96">
        <v>16630</v>
      </c>
      <c r="K55" s="96">
        <v>105599</v>
      </c>
      <c r="L55" s="80">
        <v>714524</v>
      </c>
      <c r="M55" s="50">
        <v>5</v>
      </c>
      <c r="N55" s="15">
        <f>G55*2/190*1.25*5</f>
        <v>18218.61842105263</v>
      </c>
      <c r="O55" s="31">
        <v>34</v>
      </c>
      <c r="P55" s="16">
        <f>G55*2/190*1.5*34</f>
        <v>148663.92631578946</v>
      </c>
      <c r="Q55" s="85">
        <v>148346</v>
      </c>
      <c r="R55" s="46">
        <v>733061</v>
      </c>
      <c r="S55" s="85">
        <v>15791</v>
      </c>
    </row>
    <row r="56" spans="2:19" ht="15.75" thickBot="1">
      <c r="B56" s="41"/>
      <c r="C56" s="24"/>
      <c r="D56" s="82"/>
      <c r="E56" s="40"/>
      <c r="F56" s="41"/>
      <c r="G56" s="42"/>
      <c r="H56" s="42"/>
      <c r="I56" s="43"/>
      <c r="J56" s="94"/>
      <c r="K56" s="94"/>
      <c r="L56" s="83"/>
      <c r="M56" s="51"/>
      <c r="N56" s="34"/>
      <c r="O56" s="88"/>
      <c r="P56" s="34"/>
      <c r="Q56" s="28"/>
      <c r="R56" s="28"/>
      <c r="S56" s="28"/>
    </row>
    <row r="57" spans="2:19">
      <c r="B57" s="54">
        <v>28</v>
      </c>
      <c r="C57" s="12" t="s">
        <v>76</v>
      </c>
      <c r="D57" s="74" t="s">
        <v>77</v>
      </c>
      <c r="E57" s="63" t="s">
        <v>24</v>
      </c>
      <c r="F57" s="60">
        <v>15</v>
      </c>
      <c r="G57" s="101">
        <v>445916</v>
      </c>
      <c r="H57" s="147">
        <f>G57*1</f>
        <v>445916</v>
      </c>
      <c r="I57" s="97">
        <v>62585</v>
      </c>
      <c r="J57" s="98">
        <v>16630</v>
      </c>
      <c r="K57" s="98">
        <v>44592</v>
      </c>
      <c r="L57" s="99">
        <v>1015639</v>
      </c>
      <c r="M57" s="100">
        <v>16</v>
      </c>
      <c r="N57" s="15">
        <f>G57*2/190*1.25*16</f>
        <v>93877.052631578961</v>
      </c>
      <c r="O57" s="101">
        <v>0</v>
      </c>
      <c r="P57" s="16">
        <v>0</v>
      </c>
      <c r="Q57" s="102">
        <v>208396</v>
      </c>
      <c r="R57" s="102">
        <v>901120</v>
      </c>
      <c r="S57" s="102">
        <v>22446</v>
      </c>
    </row>
    <row r="58" spans="2:19" ht="15.75" thickBot="1">
      <c r="B58" s="30"/>
      <c r="C58" s="117"/>
      <c r="D58" s="79"/>
      <c r="E58" s="40"/>
      <c r="F58" s="41"/>
      <c r="G58" s="107"/>
      <c r="H58" s="148"/>
      <c r="I58" s="104"/>
      <c r="J58" s="105"/>
      <c r="K58" s="105"/>
      <c r="L58" s="118"/>
      <c r="M58" s="106"/>
      <c r="N58" s="34"/>
      <c r="O58" s="107"/>
      <c r="P58" s="34"/>
      <c r="Q58" s="108"/>
      <c r="R58" s="109"/>
      <c r="S58" s="109"/>
    </row>
    <row r="59" spans="2:19">
      <c r="B59" s="54">
        <v>29</v>
      </c>
      <c r="C59" s="12" t="s">
        <v>78</v>
      </c>
      <c r="D59" s="62" t="s">
        <v>79</v>
      </c>
      <c r="E59" s="29" t="s">
        <v>27</v>
      </c>
      <c r="F59" s="30">
        <v>9</v>
      </c>
      <c r="G59" s="115">
        <v>347428</v>
      </c>
      <c r="H59" s="149">
        <f>G59*1</f>
        <v>347428</v>
      </c>
      <c r="I59" s="111">
        <v>47361</v>
      </c>
      <c r="J59" s="112">
        <v>16630</v>
      </c>
      <c r="K59" s="112">
        <v>120319</v>
      </c>
      <c r="L59" s="113">
        <v>879166</v>
      </c>
      <c r="M59" s="114">
        <v>1</v>
      </c>
      <c r="N59" s="15">
        <f>G59*2/190*1.25*1</f>
        <v>4571.4210526315783</v>
      </c>
      <c r="O59" s="114">
        <v>0</v>
      </c>
      <c r="P59" s="16">
        <v>0</v>
      </c>
      <c r="Q59" s="102">
        <v>517215</v>
      </c>
      <c r="R59" s="102">
        <v>366522</v>
      </c>
      <c r="S59" s="102">
        <v>19430</v>
      </c>
    </row>
    <row r="60" spans="2:19" ht="15.75" thickBot="1">
      <c r="B60" s="41"/>
      <c r="C60" s="24"/>
      <c r="D60" s="82"/>
      <c r="E60" s="29"/>
      <c r="F60" s="30"/>
      <c r="G60" s="115"/>
      <c r="H60" s="149"/>
      <c r="I60" s="111"/>
      <c r="J60" s="112"/>
      <c r="K60" s="112"/>
      <c r="L60" s="113"/>
      <c r="M60" s="107"/>
      <c r="N60" s="25"/>
      <c r="O60" s="107"/>
      <c r="P60" s="26"/>
      <c r="Q60" s="28"/>
      <c r="R60" s="28"/>
      <c r="S60" s="28"/>
    </row>
    <row r="61" spans="2:19">
      <c r="B61" s="54">
        <v>30</v>
      </c>
      <c r="C61" s="12" t="s">
        <v>80</v>
      </c>
      <c r="D61" s="62" t="s">
        <v>81</v>
      </c>
      <c r="E61" s="89" t="s">
        <v>24</v>
      </c>
      <c r="F61" s="54">
        <v>12</v>
      </c>
      <c r="G61" s="114">
        <v>297691</v>
      </c>
      <c r="H61" s="150">
        <f>G61*1</f>
        <v>297691</v>
      </c>
      <c r="I61" s="111">
        <v>79349</v>
      </c>
      <c r="J61" s="120">
        <v>16630</v>
      </c>
      <c r="K61" s="120">
        <v>28269</v>
      </c>
      <c r="L61" s="158">
        <v>719630</v>
      </c>
      <c r="M61" s="106">
        <v>0</v>
      </c>
      <c r="N61" s="34">
        <v>0</v>
      </c>
      <c r="O61" s="115">
        <v>0</v>
      </c>
      <c r="P61" s="38">
        <v>0</v>
      </c>
      <c r="Q61" s="116">
        <v>155397</v>
      </c>
      <c r="R61" s="121">
        <v>564233</v>
      </c>
      <c r="S61" s="116">
        <v>15904</v>
      </c>
    </row>
    <row r="62" spans="2:19" ht="15.75" thickBot="1">
      <c r="B62" s="41"/>
      <c r="C62" s="24"/>
      <c r="D62" s="82"/>
      <c r="E62" s="40"/>
      <c r="F62" s="41"/>
      <c r="G62" s="107"/>
      <c r="H62" s="107"/>
      <c r="I62" s="104"/>
      <c r="J62" s="105"/>
      <c r="K62" s="105"/>
      <c r="L62" s="118"/>
      <c r="M62" s="122"/>
      <c r="N62" s="25"/>
      <c r="O62" s="107"/>
      <c r="P62" s="26"/>
      <c r="Q62" s="109"/>
      <c r="R62" s="123"/>
      <c r="S62" s="109"/>
    </row>
    <row r="63" spans="2:19">
      <c r="B63" s="54">
        <v>31</v>
      </c>
      <c r="C63" s="12" t="s">
        <v>82</v>
      </c>
      <c r="D63" s="62" t="s">
        <v>83</v>
      </c>
      <c r="E63" s="29" t="s">
        <v>18</v>
      </c>
      <c r="F63" s="30">
        <v>10</v>
      </c>
      <c r="G63" s="114">
        <v>339860</v>
      </c>
      <c r="H63" s="150">
        <f>G63*1</f>
        <v>339860</v>
      </c>
      <c r="I63" s="111">
        <v>46587</v>
      </c>
      <c r="J63" s="112">
        <v>16630</v>
      </c>
      <c r="K63" s="112">
        <v>31718</v>
      </c>
      <c r="L63" s="99">
        <v>774655</v>
      </c>
      <c r="M63" s="106">
        <v>22</v>
      </c>
      <c r="N63" s="34">
        <f>G63*2/190*1.25*22</f>
        <v>98380.526315789466</v>
      </c>
      <c r="O63" s="115">
        <v>1</v>
      </c>
      <c r="P63" s="38">
        <f>G63*2/190*1.5*1</f>
        <v>5366.2105263157891</v>
      </c>
      <c r="Q63" s="116">
        <v>151124</v>
      </c>
      <c r="R63" s="121">
        <v>727277</v>
      </c>
      <c r="S63" s="116">
        <v>17120</v>
      </c>
    </row>
    <row r="64" spans="2:19" ht="15.75" thickBot="1">
      <c r="B64" s="41"/>
      <c r="C64" s="24"/>
      <c r="D64" s="82"/>
      <c r="E64" s="40"/>
      <c r="F64" s="41"/>
      <c r="G64" s="107"/>
      <c r="H64" s="107"/>
      <c r="I64" s="104"/>
      <c r="J64" s="105"/>
      <c r="K64" s="105"/>
      <c r="L64" s="118"/>
      <c r="M64" s="122"/>
      <c r="N64" s="25"/>
      <c r="O64" s="107"/>
      <c r="P64" s="34"/>
      <c r="Q64" s="109"/>
      <c r="R64" s="123"/>
      <c r="S64" s="109"/>
    </row>
    <row r="65" spans="2:19">
      <c r="B65" s="54">
        <v>32</v>
      </c>
      <c r="C65" s="12" t="s">
        <v>84</v>
      </c>
      <c r="D65" s="62" t="s">
        <v>85</v>
      </c>
      <c r="E65" s="29" t="s">
        <v>30</v>
      </c>
      <c r="F65" s="30">
        <v>15</v>
      </c>
      <c r="G65" s="115">
        <v>200804</v>
      </c>
      <c r="H65" s="149">
        <f>G65*1</f>
        <v>200804</v>
      </c>
      <c r="I65" s="111">
        <v>29494</v>
      </c>
      <c r="J65" s="112">
        <v>16630</v>
      </c>
      <c r="K65" s="112"/>
      <c r="L65" s="99">
        <v>447732</v>
      </c>
      <c r="M65" s="106">
        <v>0</v>
      </c>
      <c r="N65" s="34">
        <v>0</v>
      </c>
      <c r="O65" s="115">
        <v>0</v>
      </c>
      <c r="P65" s="16">
        <v>0</v>
      </c>
      <c r="Q65" s="102">
        <v>89562</v>
      </c>
      <c r="R65" s="18">
        <v>358170</v>
      </c>
      <c r="S65" s="116">
        <v>9895</v>
      </c>
    </row>
    <row r="66" spans="2:19" ht="15.75" thickBot="1">
      <c r="B66" s="41"/>
      <c r="C66" s="24"/>
      <c r="D66" s="82"/>
      <c r="E66" s="29"/>
      <c r="F66" s="30"/>
      <c r="G66" s="115"/>
      <c r="H66" s="149"/>
      <c r="I66" s="111"/>
      <c r="J66" s="112"/>
      <c r="K66" s="112"/>
      <c r="L66" s="99"/>
      <c r="M66" s="106"/>
      <c r="N66" s="34"/>
      <c r="O66" s="115"/>
      <c r="P66" s="34"/>
      <c r="Q66" s="109"/>
      <c r="R66" s="123"/>
      <c r="S66" s="109"/>
    </row>
    <row r="67" spans="2:19">
      <c r="B67" s="54">
        <v>33</v>
      </c>
      <c r="C67" s="12" t="s">
        <v>86</v>
      </c>
      <c r="D67" s="62" t="s">
        <v>87</v>
      </c>
      <c r="E67" s="89" t="s">
        <v>18</v>
      </c>
      <c r="F67" s="54">
        <v>15</v>
      </c>
      <c r="G67" s="114">
        <v>234965</v>
      </c>
      <c r="H67" s="150">
        <f>G67*1</f>
        <v>234965</v>
      </c>
      <c r="I67" s="124">
        <v>33024</v>
      </c>
      <c r="J67" s="120">
        <v>16630</v>
      </c>
      <c r="K67" s="120">
        <v>81648</v>
      </c>
      <c r="L67" s="158">
        <v>604232</v>
      </c>
      <c r="M67" s="119">
        <v>2</v>
      </c>
      <c r="N67" s="15">
        <f t="shared" ref="N67" si="2">G67*2/190*1.25*2</f>
        <v>6183.28947368421</v>
      </c>
      <c r="O67" s="114">
        <v>1</v>
      </c>
      <c r="P67" s="16">
        <f>G67*2/190*1.5*1</f>
        <v>3709.9736842105262</v>
      </c>
      <c r="Q67" s="116">
        <v>122809</v>
      </c>
      <c r="R67" s="121">
        <v>488316</v>
      </c>
      <c r="S67" s="116">
        <v>13287</v>
      </c>
    </row>
    <row r="68" spans="2:19" ht="15.75" thickBot="1">
      <c r="B68" s="41"/>
      <c r="C68" s="24"/>
      <c r="D68" s="82"/>
      <c r="E68" s="40"/>
      <c r="F68" s="41"/>
      <c r="G68" s="107"/>
      <c r="H68" s="107"/>
      <c r="I68" s="104"/>
      <c r="J68" s="105"/>
      <c r="K68" s="105"/>
      <c r="L68" s="118"/>
      <c r="M68" s="122"/>
      <c r="N68" s="25"/>
      <c r="O68" s="107"/>
      <c r="P68" s="34"/>
      <c r="Q68" s="109"/>
      <c r="R68" s="123"/>
      <c r="S68" s="109"/>
    </row>
    <row r="69" spans="2:19">
      <c r="B69" s="54">
        <v>34</v>
      </c>
      <c r="C69" s="12" t="s">
        <v>88</v>
      </c>
      <c r="D69" s="62" t="s">
        <v>89</v>
      </c>
      <c r="E69" s="29" t="s">
        <v>18</v>
      </c>
      <c r="F69" s="30">
        <v>15</v>
      </c>
      <c r="G69" s="115">
        <v>224837</v>
      </c>
      <c r="H69" s="149">
        <f>G69*1</f>
        <v>224837</v>
      </c>
      <c r="I69" s="111">
        <v>33024</v>
      </c>
      <c r="J69" s="112">
        <v>16630</v>
      </c>
      <c r="K69" s="112"/>
      <c r="L69" s="99">
        <v>499328</v>
      </c>
      <c r="M69" s="106">
        <v>10</v>
      </c>
      <c r="N69" s="34">
        <f>G69*2/190*1.25*10</f>
        <v>29583.815789473687</v>
      </c>
      <c r="O69" s="115">
        <v>24</v>
      </c>
      <c r="P69" s="16">
        <f>G69*2/190*1.5*24</f>
        <v>85201.389473684219</v>
      </c>
      <c r="Q69" s="116">
        <v>98731</v>
      </c>
      <c r="R69" s="121">
        <v>515383</v>
      </c>
      <c r="S69" s="116">
        <v>11035</v>
      </c>
    </row>
    <row r="70" spans="2:19" ht="15.75" thickBot="1">
      <c r="B70" s="41"/>
      <c r="C70" s="24"/>
      <c r="D70" s="82"/>
      <c r="E70" s="29"/>
      <c r="F70" s="30"/>
      <c r="G70" s="115"/>
      <c r="H70" s="149"/>
      <c r="I70" s="111"/>
      <c r="J70" s="112"/>
      <c r="K70" s="112"/>
      <c r="L70" s="99"/>
      <c r="M70" s="106"/>
      <c r="N70" s="34"/>
      <c r="O70" s="115"/>
      <c r="P70" s="34"/>
      <c r="Q70" s="116"/>
      <c r="R70" s="121"/>
      <c r="S70" s="116"/>
    </row>
    <row r="71" spans="2:19">
      <c r="B71" s="54">
        <v>35</v>
      </c>
      <c r="C71" s="12" t="s">
        <v>90</v>
      </c>
      <c r="D71" s="62" t="s">
        <v>91</v>
      </c>
      <c r="E71" s="89" t="s">
        <v>18</v>
      </c>
      <c r="F71" s="54">
        <v>15</v>
      </c>
      <c r="G71" s="114">
        <v>234965</v>
      </c>
      <c r="H71" s="150">
        <f>G71*1</f>
        <v>234965</v>
      </c>
      <c r="I71" s="165">
        <v>33024</v>
      </c>
      <c r="J71" s="114">
        <v>16630</v>
      </c>
      <c r="K71" s="114"/>
      <c r="L71" s="119">
        <v>519584</v>
      </c>
      <c r="M71" s="119">
        <v>0</v>
      </c>
      <c r="N71" s="15">
        <v>0</v>
      </c>
      <c r="O71" s="114">
        <v>0</v>
      </c>
      <c r="P71" s="16">
        <v>0</v>
      </c>
      <c r="Q71" s="166">
        <v>110285</v>
      </c>
      <c r="R71" s="167">
        <v>460972</v>
      </c>
      <c r="S71" s="166">
        <v>11483</v>
      </c>
    </row>
    <row r="72" spans="2:19" ht="15.75" thickBot="1">
      <c r="B72" s="125"/>
      <c r="C72" s="21"/>
      <c r="D72" s="125"/>
      <c r="E72" s="153"/>
      <c r="F72" s="125"/>
      <c r="G72" s="107"/>
      <c r="H72" s="107"/>
      <c r="I72" s="126"/>
      <c r="J72" s="107"/>
      <c r="K72" s="107"/>
      <c r="L72" s="122"/>
      <c r="M72" s="122"/>
      <c r="N72" s="76"/>
      <c r="O72" s="122"/>
      <c r="P72" s="26"/>
      <c r="Q72" s="27"/>
      <c r="R72" s="27"/>
      <c r="S72" s="28"/>
    </row>
    <row r="73" spans="2:19">
      <c r="B73" s="127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</row>
    <row r="74" spans="2:19">
      <c r="B74" s="4"/>
      <c r="C74" s="5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</sheetData>
  <mergeCells count="2">
    <mergeCell ref="B3:H3"/>
    <mergeCell ref="B73:S73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2014-06-17T18:59:09Z</dcterms:modified>
</cp:coreProperties>
</file>