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LAZOS" sheetId="1" r:id="rId1"/>
  </sheets>
  <calcPr calcId="124519"/>
</workbook>
</file>

<file path=xl/calcChain.xml><?xml version="1.0" encoding="utf-8"?>
<calcChain xmlns="http://schemas.openxmlformats.org/spreadsheetml/2006/main">
  <c r="T86" i="1"/>
  <c r="S86"/>
  <c r="L86"/>
  <c r="K86"/>
  <c r="J86"/>
  <c r="I86"/>
  <c r="H86"/>
  <c r="F86"/>
  <c r="Q84"/>
  <c r="O84"/>
  <c r="M84"/>
  <c r="U84" s="1"/>
  <c r="G84"/>
  <c r="Q82"/>
  <c r="O82"/>
  <c r="G82"/>
  <c r="M82" s="1"/>
  <c r="U82" s="1"/>
  <c r="Q80"/>
  <c r="O80"/>
  <c r="M80"/>
  <c r="U80" s="1"/>
  <c r="G80"/>
  <c r="Q78"/>
  <c r="O78"/>
  <c r="G78"/>
  <c r="M78" s="1"/>
  <c r="U78" s="1"/>
  <c r="Q76"/>
  <c r="O76"/>
  <c r="M76"/>
  <c r="U76" s="1"/>
  <c r="G76"/>
  <c r="Q74"/>
  <c r="O74"/>
  <c r="G74"/>
  <c r="M74" s="1"/>
  <c r="U74" s="1"/>
  <c r="Q68"/>
  <c r="O68"/>
  <c r="M68"/>
  <c r="U68" s="1"/>
  <c r="G68"/>
  <c r="Q66"/>
  <c r="O66"/>
  <c r="G66"/>
  <c r="M66" s="1"/>
  <c r="U66" s="1"/>
  <c r="Q64"/>
  <c r="O64"/>
  <c r="M64"/>
  <c r="U64" s="1"/>
  <c r="G64"/>
  <c r="Q62"/>
  <c r="O62"/>
  <c r="G62"/>
  <c r="M62" s="1"/>
  <c r="U62" s="1"/>
  <c r="Q58"/>
  <c r="O58"/>
  <c r="M58"/>
  <c r="U58" s="1"/>
  <c r="G58"/>
  <c r="Q56"/>
  <c r="M56"/>
  <c r="U56" s="1"/>
  <c r="G56"/>
  <c r="Q53"/>
  <c r="O53"/>
  <c r="G53"/>
  <c r="M53" s="1"/>
  <c r="U53" s="1"/>
  <c r="Q51"/>
  <c r="O51"/>
  <c r="M51"/>
  <c r="U51" s="1"/>
  <c r="G51"/>
  <c r="Q49"/>
  <c r="O49"/>
  <c r="G49"/>
  <c r="M49" s="1"/>
  <c r="U49" s="1"/>
  <c r="Q47"/>
  <c r="O47"/>
  <c r="M47"/>
  <c r="U47" s="1"/>
  <c r="G47"/>
  <c r="Q45"/>
  <c r="O45"/>
  <c r="G45"/>
  <c r="M45" s="1"/>
  <c r="U45" s="1"/>
  <c r="Q43"/>
  <c r="O43"/>
  <c r="M43"/>
  <c r="U43" s="1"/>
  <c r="G43"/>
  <c r="Q41"/>
  <c r="O41"/>
  <c r="G41"/>
  <c r="M41" s="1"/>
  <c r="U41" s="1"/>
  <c r="Q38"/>
  <c r="O38"/>
  <c r="M38"/>
  <c r="U38" s="1"/>
  <c r="G38"/>
  <c r="Q37"/>
  <c r="O37"/>
  <c r="G37"/>
  <c r="M37" s="1"/>
  <c r="U37" s="1"/>
  <c r="Q35"/>
  <c r="O35"/>
  <c r="M35"/>
  <c r="U35" s="1"/>
  <c r="G35"/>
  <c r="Q34"/>
  <c r="O34"/>
  <c r="G34"/>
  <c r="M34" s="1"/>
  <c r="U34" s="1"/>
  <c r="Q32"/>
  <c r="O32"/>
  <c r="M32"/>
  <c r="U32" s="1"/>
  <c r="G32"/>
  <c r="Q30"/>
  <c r="O30"/>
  <c r="G30"/>
  <c r="M30" s="1"/>
  <c r="U30" s="1"/>
  <c r="Q27"/>
  <c r="O27"/>
  <c r="M27"/>
  <c r="U27" s="1"/>
  <c r="G27"/>
  <c r="Q25"/>
  <c r="O25"/>
  <c r="G25"/>
  <c r="M25" s="1"/>
  <c r="U25" s="1"/>
  <c r="Q22"/>
  <c r="O22"/>
  <c r="M22"/>
  <c r="U22" s="1"/>
  <c r="G22"/>
  <c r="Q20"/>
  <c r="O20"/>
  <c r="G20"/>
  <c r="M20" s="1"/>
  <c r="U20" s="1"/>
  <c r="Q18"/>
  <c r="O18"/>
  <c r="M18"/>
  <c r="U18" s="1"/>
  <c r="G18"/>
  <c r="Q14"/>
  <c r="O14"/>
  <c r="G14"/>
  <c r="M14" s="1"/>
  <c r="U14" s="1"/>
  <c r="Q11"/>
  <c r="O11"/>
  <c r="M11"/>
  <c r="U11" s="1"/>
  <c r="G11"/>
  <c r="Q8"/>
  <c r="O8"/>
  <c r="G8"/>
  <c r="M8" s="1"/>
  <c r="U8" s="1"/>
  <c r="Q7"/>
  <c r="O7"/>
  <c r="M7"/>
  <c r="U7" s="1"/>
  <c r="G7"/>
  <c r="Q5"/>
  <c r="Q86" s="1"/>
  <c r="O5"/>
  <c r="O86" s="1"/>
  <c r="G5"/>
  <c r="G86" s="1"/>
  <c r="M5" l="1"/>
  <c r="M86" l="1"/>
  <c r="U5"/>
  <c r="U86" s="1"/>
</calcChain>
</file>

<file path=xl/sharedStrings.xml><?xml version="1.0" encoding="utf-8"?>
<sst xmlns="http://schemas.openxmlformats.org/spreadsheetml/2006/main" count="136" uniqueCount="99">
  <si>
    <t>PLANILLA  SUELDOS A PLAZO DEPARTAMENTO DE SALUD MES DE SEPTIEMBRE DE 2014</t>
  </si>
  <si>
    <t>Nº</t>
  </si>
  <si>
    <t>C.I.</t>
  </si>
  <si>
    <t>IDENTIFICACION</t>
  </si>
  <si>
    <t>SUELDO</t>
  </si>
  <si>
    <t>ATENC.</t>
  </si>
  <si>
    <t>DIF. DES.</t>
  </si>
  <si>
    <t>VALOR</t>
  </si>
  <si>
    <t>PLANI.</t>
  </si>
  <si>
    <t>LEY Nº</t>
  </si>
  <si>
    <t xml:space="preserve">ASIG. </t>
  </si>
  <si>
    <t>TOTAL</t>
  </si>
  <si>
    <t>CAN</t>
  </si>
  <si>
    <t>CANT.</t>
  </si>
  <si>
    <t>OTROS</t>
  </si>
  <si>
    <t>BASE</t>
  </si>
  <si>
    <t>PRIMARIA</t>
  </si>
  <si>
    <t>DIFICIL</t>
  </si>
  <si>
    <t>DESEMP</t>
  </si>
  <si>
    <t>SUPLE</t>
  </si>
  <si>
    <t>VARIAS</t>
  </si>
  <si>
    <t>IMPON.</t>
  </si>
  <si>
    <t>CARGA</t>
  </si>
  <si>
    <t>HAB.</t>
  </si>
  <si>
    <t>HABERES</t>
  </si>
  <si>
    <t>16.577.696-8</t>
  </si>
  <si>
    <t>ACEVEDO VALENZUELA INGRID S.</t>
  </si>
  <si>
    <t>C</t>
  </si>
  <si>
    <t>14.122.597-9</t>
  </si>
  <si>
    <t>AGUAYO LORCA CATALINA IVONNE</t>
  </si>
  <si>
    <t>B</t>
  </si>
  <si>
    <t>14.336.127-6</t>
  </si>
  <si>
    <t>ALARCON  GUTIERREZ YESSICA F.</t>
  </si>
  <si>
    <t>12.795.229-9</t>
  </si>
  <si>
    <t>CABRERA FERNANDEZ CLAUDIA</t>
  </si>
  <si>
    <t>06.887.672-9</t>
  </si>
  <si>
    <t>CARREÑO VALDENEGRO OSVALDO</t>
  </si>
  <si>
    <t>D</t>
  </si>
  <si>
    <t>15.354.095-0</t>
  </si>
  <si>
    <t>CASTILLO QUIROZ ELIZABETH</t>
  </si>
  <si>
    <t>E</t>
  </si>
  <si>
    <t>17.082.055-K</t>
  </si>
  <si>
    <t>CATALAN TORRES MARIA FERNANDA</t>
  </si>
  <si>
    <t>15.867.513-7</t>
  </si>
  <si>
    <t>CERDA HEVIA DANIELA DEL CARMEN</t>
  </si>
  <si>
    <t>16.700.965-4</t>
  </si>
  <si>
    <t>DELGADO DIAZ IVANNIA VICTORIA</t>
  </si>
  <si>
    <t>15.624.072-9</t>
  </si>
  <si>
    <t>GALLEGUILLOS RODRIGUEZ LORENA</t>
  </si>
  <si>
    <t>17.683.801-9</t>
  </si>
  <si>
    <t>GONZALEZ VIDELA CATHERINNE</t>
  </si>
  <si>
    <t>07.759.396-9</t>
  </si>
  <si>
    <t>GONZALEZ JORQUERA MARIA INES</t>
  </si>
  <si>
    <t>F</t>
  </si>
  <si>
    <t>17.986.926-8</t>
  </si>
  <si>
    <t>LARA PAIVA IRIS ALEJANDRA</t>
  </si>
  <si>
    <t>16.727.863-9</t>
  </si>
  <si>
    <t xml:space="preserve">LOYOLA GAMBOA VICTOR </t>
  </si>
  <si>
    <t>16.804.402-K</t>
  </si>
  <si>
    <t>LUCERO RUBIO JUDYS ARACELY</t>
  </si>
  <si>
    <t>08.631.914-4</t>
  </si>
  <si>
    <t>MALDONADO REYES CARLOS</t>
  </si>
  <si>
    <t>15.409.550-0</t>
  </si>
  <si>
    <t>MARTINEZ CONTRERAS MARIA S.</t>
  </si>
  <si>
    <t>14.246.960-K</t>
  </si>
  <si>
    <t>MARTINEZ CONTRERAS VERONICA</t>
  </si>
  <si>
    <t>16.728.055-2</t>
  </si>
  <si>
    <t>NUÑEZ ALCAINO MANUEL</t>
  </si>
  <si>
    <t>15.403.836-1</t>
  </si>
  <si>
    <t>NUÑEZ BRAVO LORENA</t>
  </si>
  <si>
    <t>14.575.413-5</t>
  </si>
  <si>
    <t>OLMEDO TAPIA ZENON ANDRES</t>
  </si>
  <si>
    <t>14.007.263-K</t>
  </si>
  <si>
    <t>PALACIOS FUENTES VIVIANA C.</t>
  </si>
  <si>
    <t>15.866-646-4</t>
  </si>
  <si>
    <t>PALAVECCINO CASTILLO MARCELA A.</t>
  </si>
  <si>
    <t>16.176.581-3</t>
  </si>
  <si>
    <t xml:space="preserve">PINOCHET HUEQUEMAN ALEJANDRA </t>
  </si>
  <si>
    <t>13.773.258-0</t>
  </si>
  <si>
    <t>PIÑA CABRERA MARIA LORETO</t>
  </si>
  <si>
    <t>09.797.560-4</t>
  </si>
  <si>
    <t>PONCE REYES GLORIA</t>
  </si>
  <si>
    <t>11.980.430-2</t>
  </si>
  <si>
    <t>PONCE REYES JIMENA</t>
  </si>
  <si>
    <t>16.292.072-3</t>
  </si>
  <si>
    <t>QUIROZ BELLO VALESKA</t>
  </si>
  <si>
    <t>11.299.124-7</t>
  </si>
  <si>
    <t>RIQUELME ARAVENA CARMEN</t>
  </si>
  <si>
    <t>13.272.541-1</t>
  </si>
  <si>
    <t>SAAVEDRA TAPIA CHRISTIAN</t>
  </si>
  <si>
    <t>18.354.653-K</t>
  </si>
  <si>
    <t>SILVA BLANCO NATALIA</t>
  </si>
  <si>
    <t>17.682.795-5</t>
  </si>
  <si>
    <t>SOTO CABRERA DANIELA ALEJANDRA</t>
  </si>
  <si>
    <t>17.903.938-9</t>
  </si>
  <si>
    <t>SOTO HORMAZABAL BARBARA</t>
  </si>
  <si>
    <t>08.430.939-7</t>
  </si>
  <si>
    <t>VELIZ VIVANCO PAMELA DEL CARMEN</t>
  </si>
  <si>
    <t>SUMA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</si>
</sst>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0" fillId="0" borderId="0" xfId="0" applyNumberForma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3" fillId="0" borderId="3" xfId="1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7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0" fontId="3" fillId="0" borderId="16" xfId="1" applyNumberFormat="1" applyFont="1" applyBorder="1" applyAlignment="1">
      <alignment horizontal="right"/>
    </xf>
    <xf numFmtId="1" fontId="3" fillId="0" borderId="16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1" fontId="3" fillId="0" borderId="15" xfId="1" applyNumberFormat="1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NumberFormat="1" applyFont="1" applyBorder="1" applyAlignment="1">
      <alignment horizontal="right"/>
    </xf>
    <xf numFmtId="0" fontId="3" fillId="0" borderId="19" xfId="0" applyNumberFormat="1" applyFont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24" xfId="1" applyNumberFormat="1" applyFont="1" applyBorder="1" applyAlignment="1">
      <alignment horizontal="right"/>
    </xf>
    <xf numFmtId="0" fontId="3" fillId="0" borderId="22" xfId="0" applyNumberFormat="1" applyFont="1" applyBorder="1" applyAlignment="1">
      <alignment horizontal="right"/>
    </xf>
    <xf numFmtId="0" fontId="3" fillId="0" borderId="23" xfId="1" applyNumberFormat="1" applyFont="1" applyBorder="1" applyAlignment="1">
      <alignment horizontal="right"/>
    </xf>
    <xf numFmtId="1" fontId="3" fillId="2" borderId="24" xfId="0" applyNumberFormat="1" applyFont="1" applyFill="1" applyBorder="1" applyAlignment="1">
      <alignment horizontal="right"/>
    </xf>
    <xf numFmtId="0" fontId="3" fillId="0" borderId="25" xfId="1" applyNumberFormat="1" applyFont="1" applyBorder="1" applyAlignment="1">
      <alignment horizontal="right"/>
    </xf>
    <xf numFmtId="0" fontId="3" fillId="0" borderId="22" xfId="1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3" fillId="0" borderId="24" xfId="0" applyNumberFormat="1" applyFont="1" applyBorder="1" applyAlignment="1">
      <alignment horizontal="right"/>
    </xf>
    <xf numFmtId="1" fontId="3" fillId="0" borderId="24" xfId="1" applyNumberFormat="1" applyFont="1" applyBorder="1" applyAlignment="1">
      <alignment horizontal="right"/>
    </xf>
    <xf numFmtId="0" fontId="3" fillId="0" borderId="26" xfId="0" applyFont="1" applyBorder="1"/>
    <xf numFmtId="0" fontId="3" fillId="0" borderId="19" xfId="0" applyFont="1" applyBorder="1"/>
    <xf numFmtId="0" fontId="3" fillId="0" borderId="5" xfId="1" applyNumberFormat="1" applyFont="1" applyBorder="1" applyAlignment="1">
      <alignment horizontal="right"/>
    </xf>
    <xf numFmtId="0" fontId="3" fillId="0" borderId="0" xfId="1" applyNumberFormat="1" applyFont="1" applyBorder="1" applyAlignment="1">
      <alignment horizontal="right"/>
    </xf>
    <xf numFmtId="0" fontId="3" fillId="0" borderId="19" xfId="1" applyNumberFormat="1" applyFont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0" fontId="3" fillId="0" borderId="20" xfId="1" applyNumberFormat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1" fontId="3" fillId="0" borderId="5" xfId="1" applyNumberFormat="1" applyFont="1" applyBorder="1" applyAlignment="1">
      <alignment horizontal="right"/>
    </xf>
    <xf numFmtId="0" fontId="3" fillId="0" borderId="27" xfId="0" applyFont="1" applyBorder="1"/>
    <xf numFmtId="0" fontId="3" fillId="0" borderId="28" xfId="0" applyFont="1" applyBorder="1"/>
    <xf numFmtId="0" fontId="3" fillId="0" borderId="15" xfId="1" applyNumberFormat="1" applyFont="1" applyBorder="1" applyAlignment="1">
      <alignment horizontal="right"/>
    </xf>
    <xf numFmtId="0" fontId="3" fillId="0" borderId="28" xfId="1" applyNumberFormat="1" applyFont="1" applyBorder="1" applyAlignment="1">
      <alignment horizontal="right"/>
    </xf>
    <xf numFmtId="1" fontId="3" fillId="2" borderId="15" xfId="0" applyNumberFormat="1" applyFont="1" applyFill="1" applyBorder="1" applyAlignment="1">
      <alignment horizontal="right"/>
    </xf>
    <xf numFmtId="0" fontId="3" fillId="0" borderId="17" xfId="1" applyNumberFormat="1" applyFont="1" applyBorder="1" applyAlignment="1">
      <alignment horizontal="right"/>
    </xf>
    <xf numFmtId="1" fontId="3" fillId="0" borderId="16" xfId="1" applyNumberFormat="1" applyFont="1" applyBorder="1" applyAlignment="1">
      <alignment horizontal="right"/>
    </xf>
    <xf numFmtId="1" fontId="3" fillId="0" borderId="22" xfId="1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3" fillId="2" borderId="24" xfId="0" applyNumberFormat="1" applyFont="1" applyFill="1" applyBorder="1" applyAlignment="1">
      <alignment horizontal="right"/>
    </xf>
    <xf numFmtId="0" fontId="3" fillId="0" borderId="24" xfId="0" applyNumberFormat="1" applyFont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3" fillId="3" borderId="23" xfId="0" applyFont="1" applyFill="1" applyBorder="1"/>
    <xf numFmtId="1" fontId="3" fillId="0" borderId="25" xfId="1" applyNumberFormat="1" applyFont="1" applyBorder="1" applyAlignment="1">
      <alignment horizontal="right"/>
    </xf>
    <xf numFmtId="1" fontId="0" fillId="0" borderId="0" xfId="0" applyNumberFormat="1"/>
    <xf numFmtId="1" fontId="3" fillId="0" borderId="17" xfId="1" applyNumberFormat="1" applyFont="1" applyBorder="1" applyAlignment="1">
      <alignment horizontal="right"/>
    </xf>
    <xf numFmtId="1" fontId="3" fillId="0" borderId="20" xfId="1" applyNumberFormat="1" applyFont="1" applyBorder="1" applyAlignment="1">
      <alignment horizontal="right"/>
    </xf>
    <xf numFmtId="165" fontId="3" fillId="0" borderId="17" xfId="1" applyNumberFormat="1" applyFont="1" applyBorder="1" applyAlignment="1">
      <alignment horizontal="right"/>
    </xf>
    <xf numFmtId="0" fontId="3" fillId="0" borderId="29" xfId="0" applyFont="1" applyBorder="1"/>
    <xf numFmtId="0" fontId="3" fillId="0" borderId="24" xfId="0" applyFont="1" applyBorder="1" applyAlignment="1">
      <alignment horizontal="right"/>
    </xf>
    <xf numFmtId="0" fontId="3" fillId="0" borderId="22" xfId="0" applyFont="1" applyBorder="1"/>
    <xf numFmtId="0" fontId="3" fillId="0" borderId="24" xfId="0" applyFont="1" applyBorder="1"/>
    <xf numFmtId="1" fontId="3" fillId="2" borderId="22" xfId="0" applyNumberFormat="1" applyFont="1" applyFill="1" applyBorder="1" applyAlignment="1">
      <alignment horizontal="right"/>
    </xf>
    <xf numFmtId="0" fontId="3" fillId="0" borderId="14" xfId="0" applyFont="1" applyBorder="1"/>
    <xf numFmtId="0" fontId="3" fillId="0" borderId="16" xfId="0" applyFont="1" applyBorder="1"/>
    <xf numFmtId="0" fontId="3" fillId="0" borderId="15" xfId="0" applyFont="1" applyBorder="1"/>
    <xf numFmtId="1" fontId="3" fillId="2" borderId="16" xfId="0" applyNumberFormat="1" applyFont="1" applyFill="1" applyBorder="1" applyAlignment="1">
      <alignment horizontal="right"/>
    </xf>
    <xf numFmtId="1" fontId="3" fillId="0" borderId="28" xfId="0" applyNumberFormat="1" applyFont="1" applyBorder="1" applyAlignment="1">
      <alignment horizontal="right"/>
    </xf>
    <xf numFmtId="1" fontId="3" fillId="0" borderId="28" xfId="1" applyNumberFormat="1" applyFont="1" applyBorder="1" applyAlignment="1">
      <alignment horizontal="right"/>
    </xf>
    <xf numFmtId="1" fontId="0" fillId="0" borderId="0" xfId="0" applyNumberFormat="1" applyBorder="1"/>
    <xf numFmtId="0" fontId="3" fillId="2" borderId="15" xfId="0" applyFont="1" applyFill="1" applyBorder="1" applyAlignment="1">
      <alignment horizontal="right"/>
    </xf>
    <xf numFmtId="0" fontId="0" fillId="0" borderId="30" xfId="0" applyBorder="1"/>
    <xf numFmtId="0" fontId="3" fillId="3" borderId="24" xfId="0" applyFont="1" applyFill="1" applyBorder="1"/>
    <xf numFmtId="0" fontId="3" fillId="3" borderId="22" xfId="0" applyFont="1" applyFill="1" applyBorder="1"/>
    <xf numFmtId="0" fontId="3" fillId="0" borderId="5" xfId="0" applyFont="1" applyBorder="1"/>
    <xf numFmtId="0" fontId="3" fillId="0" borderId="18" xfId="0" applyFont="1" applyBorder="1"/>
    <xf numFmtId="0" fontId="3" fillId="0" borderId="19" xfId="0" applyFont="1" applyBorder="1" applyAlignment="1">
      <alignment horizontal="right"/>
    </xf>
    <xf numFmtId="1" fontId="3" fillId="2" borderId="19" xfId="0" applyNumberFormat="1" applyFont="1" applyFill="1" applyBorder="1" applyAlignment="1">
      <alignment horizontal="right"/>
    </xf>
    <xf numFmtId="1" fontId="3" fillId="0" borderId="19" xfId="1" applyNumberFormat="1" applyFont="1" applyBorder="1" applyAlignment="1">
      <alignment horizontal="right"/>
    </xf>
    <xf numFmtId="1" fontId="3" fillId="0" borderId="19" xfId="0" applyNumberFormat="1" applyFont="1" applyBorder="1" applyAlignment="1">
      <alignment horizontal="right"/>
    </xf>
    <xf numFmtId="165" fontId="3" fillId="0" borderId="15" xfId="1" applyNumberFormat="1" applyFont="1" applyBorder="1" applyAlignment="1">
      <alignment horizontal="right"/>
    </xf>
    <xf numFmtId="0" fontId="3" fillId="3" borderId="19" xfId="0" applyFont="1" applyFill="1" applyBorder="1"/>
    <xf numFmtId="165" fontId="3" fillId="0" borderId="5" xfId="1" applyNumberFormat="1" applyFont="1" applyBorder="1" applyAlignment="1">
      <alignment horizontal="right"/>
    </xf>
    <xf numFmtId="0" fontId="3" fillId="3" borderId="5" xfId="0" applyFont="1" applyFill="1" applyBorder="1"/>
    <xf numFmtId="0" fontId="3" fillId="3" borderId="0" xfId="0" applyFont="1" applyFill="1" applyBorder="1"/>
    <xf numFmtId="0" fontId="3" fillId="0" borderId="0" xfId="0" applyFont="1" applyBorder="1"/>
    <xf numFmtId="1" fontId="3" fillId="2" borderId="25" xfId="0" applyNumberFormat="1" applyFont="1" applyFill="1" applyBorder="1" applyAlignment="1">
      <alignment horizontal="right"/>
    </xf>
    <xf numFmtId="1" fontId="3" fillId="2" borderId="20" xfId="0" applyNumberFormat="1" applyFont="1" applyFill="1" applyBorder="1" applyAlignment="1">
      <alignment horizontal="right"/>
    </xf>
    <xf numFmtId="0" fontId="3" fillId="0" borderId="8" xfId="0" applyFont="1" applyBorder="1"/>
    <xf numFmtId="0" fontId="3" fillId="0" borderId="1" xfId="0" applyFont="1" applyBorder="1" applyAlignment="1">
      <alignment horizontal="right"/>
    </xf>
    <xf numFmtId="0" fontId="3" fillId="0" borderId="9" xfId="0" applyFont="1" applyBorder="1"/>
    <xf numFmtId="0" fontId="3" fillId="0" borderId="10" xfId="1" applyNumberFormat="1" applyFont="1" applyBorder="1" applyAlignment="1">
      <alignment horizontal="right"/>
    </xf>
    <xf numFmtId="0" fontId="3" fillId="0" borderId="31" xfId="1" applyNumberFormat="1" applyFont="1" applyBorder="1" applyAlignment="1">
      <alignment horizontal="right"/>
    </xf>
    <xf numFmtId="0" fontId="3" fillId="0" borderId="9" xfId="1" applyNumberFormat="1" applyFont="1" applyBorder="1" applyAlignment="1">
      <alignment horizontal="right"/>
    </xf>
    <xf numFmtId="1" fontId="3" fillId="2" borderId="10" xfId="0" applyNumberFormat="1" applyFont="1" applyFill="1" applyBorder="1" applyAlignment="1">
      <alignment horizontal="right"/>
    </xf>
    <xf numFmtId="1" fontId="3" fillId="0" borderId="31" xfId="1" applyNumberFormat="1" applyFont="1" applyBorder="1" applyAlignment="1">
      <alignment horizontal="right"/>
    </xf>
    <xf numFmtId="1" fontId="3" fillId="0" borderId="1" xfId="1" applyNumberFormat="1" applyFont="1" applyBorder="1" applyAlignment="1">
      <alignment horizontal="right"/>
    </xf>
    <xf numFmtId="1" fontId="3" fillId="0" borderId="10" xfId="1" applyNumberFormat="1" applyFont="1" applyBorder="1" applyAlignment="1">
      <alignment horizontal="right"/>
    </xf>
    <xf numFmtId="165" fontId="3" fillId="0" borderId="10" xfId="1" applyNumberFormat="1" applyFont="1" applyBorder="1" applyAlignment="1">
      <alignment horizontal="right"/>
    </xf>
    <xf numFmtId="0" fontId="3" fillId="0" borderId="1" xfId="1" applyNumberFormat="1" applyFont="1" applyBorder="1" applyAlignment="1">
      <alignment horizontal="right"/>
    </xf>
    <xf numFmtId="0" fontId="3" fillId="0" borderId="24" xfId="1" applyNumberFormat="1" applyFont="1" applyBorder="1" applyAlignment="1"/>
    <xf numFmtId="0" fontId="3" fillId="0" borderId="22" xfId="0" applyNumberFormat="1" applyFont="1" applyBorder="1" applyAlignment="1"/>
    <xf numFmtId="1" fontId="3" fillId="2" borderId="25" xfId="1" applyNumberFormat="1" applyFont="1" applyFill="1" applyBorder="1" applyAlignment="1"/>
    <xf numFmtId="1" fontId="3" fillId="0" borderId="24" xfId="1" applyNumberFormat="1" applyFont="1" applyBorder="1" applyAlignment="1"/>
    <xf numFmtId="1" fontId="3" fillId="0" borderId="24" xfId="0" applyNumberFormat="1" applyFont="1" applyBorder="1" applyAlignment="1"/>
    <xf numFmtId="1" fontId="3" fillId="0" borderId="24" xfId="0" applyNumberFormat="1" applyFont="1" applyBorder="1" applyAlignment="1">
      <alignment horizontal="center"/>
    </xf>
    <xf numFmtId="0" fontId="3" fillId="0" borderId="24" xfId="1" applyNumberFormat="1" applyFont="1" applyBorder="1"/>
    <xf numFmtId="0" fontId="3" fillId="0" borderId="15" xfId="1" applyNumberFormat="1" applyFont="1" applyBorder="1" applyAlignment="1"/>
    <xf numFmtId="0" fontId="3" fillId="0" borderId="0" xfId="0" applyNumberFormat="1" applyFont="1" applyBorder="1" applyAlignment="1"/>
    <xf numFmtId="1" fontId="3" fillId="2" borderId="0" xfId="1" applyNumberFormat="1" applyFont="1" applyFill="1" applyBorder="1" applyAlignment="1"/>
    <xf numFmtId="1" fontId="3" fillId="0" borderId="28" xfId="1" applyNumberFormat="1" applyFont="1" applyBorder="1" applyAlignment="1"/>
    <xf numFmtId="0" fontId="3" fillId="0" borderId="28" xfId="1" applyNumberFormat="1" applyFont="1" applyBorder="1" applyAlignment="1"/>
    <xf numFmtId="1" fontId="3" fillId="0" borderId="28" xfId="0" applyNumberFormat="1" applyFont="1" applyBorder="1" applyAlignment="1"/>
    <xf numFmtId="1" fontId="3" fillId="0" borderId="28" xfId="0" applyNumberFormat="1" applyFont="1" applyBorder="1" applyAlignment="1">
      <alignment horizontal="center"/>
    </xf>
    <xf numFmtId="0" fontId="3" fillId="0" borderId="28" xfId="1" applyNumberFormat="1" applyFont="1" applyBorder="1"/>
    <xf numFmtId="1" fontId="3" fillId="2" borderId="22" xfId="1" applyNumberFormat="1" applyFont="1" applyFill="1" applyBorder="1" applyAlignment="1"/>
    <xf numFmtId="1" fontId="3" fillId="0" borderId="22" xfId="1" applyNumberFormat="1" applyFont="1" applyBorder="1" applyAlignment="1"/>
    <xf numFmtId="1" fontId="3" fillId="0" borderId="23" xfId="1" applyNumberFormat="1" applyFont="1" applyBorder="1" applyAlignment="1"/>
    <xf numFmtId="0" fontId="3" fillId="0" borderId="25" xfId="1" applyNumberFormat="1" applyFont="1" applyBorder="1" applyAlignment="1"/>
    <xf numFmtId="1" fontId="3" fillId="0" borderId="22" xfId="0" applyNumberFormat="1" applyFont="1" applyBorder="1" applyAlignment="1"/>
    <xf numFmtId="0" fontId="3" fillId="0" borderId="25" xfId="1" applyNumberFormat="1" applyFont="1" applyBorder="1"/>
    <xf numFmtId="0" fontId="3" fillId="0" borderId="22" xfId="1" applyNumberFormat="1" applyFont="1" applyBorder="1"/>
    <xf numFmtId="0" fontId="3" fillId="0" borderId="5" xfId="1" applyNumberFormat="1" applyFont="1" applyBorder="1" applyAlignment="1"/>
    <xf numFmtId="1" fontId="3" fillId="0" borderId="5" xfId="1" applyNumberFormat="1" applyFont="1" applyBorder="1" applyAlignment="1"/>
    <xf numFmtId="1" fontId="3" fillId="0" borderId="0" xfId="1" applyNumberFormat="1" applyFont="1" applyBorder="1" applyAlignment="1"/>
    <xf numFmtId="1" fontId="3" fillId="0" borderId="19" xfId="1" applyNumberFormat="1" applyFont="1" applyBorder="1" applyAlignment="1"/>
    <xf numFmtId="0" fontId="3" fillId="0" borderId="20" xfId="1" applyNumberFormat="1" applyFont="1" applyBorder="1" applyAlignment="1"/>
    <xf numFmtId="1" fontId="3" fillId="0" borderId="0" xfId="0" applyNumberFormat="1" applyFont="1" applyBorder="1" applyAlignment="1"/>
    <xf numFmtId="1" fontId="3" fillId="0" borderId="5" xfId="0" applyNumberFormat="1" applyFont="1" applyBorder="1" applyAlignment="1">
      <alignment horizontal="center"/>
    </xf>
    <xf numFmtId="0" fontId="3" fillId="0" borderId="20" xfId="1" applyNumberFormat="1" applyFont="1" applyBorder="1"/>
    <xf numFmtId="0" fontId="3" fillId="0" borderId="0" xfId="1" applyNumberFormat="1" applyFont="1" applyBorder="1"/>
    <xf numFmtId="1" fontId="3" fillId="0" borderId="5" xfId="1" applyNumberFormat="1" applyFont="1" applyBorder="1"/>
    <xf numFmtId="0" fontId="3" fillId="0" borderId="17" xfId="1" applyNumberFormat="1" applyFont="1" applyBorder="1" applyAlignment="1"/>
    <xf numFmtId="1" fontId="3" fillId="2" borderId="16" xfId="1" applyNumberFormat="1" applyFont="1" applyFill="1" applyBorder="1" applyAlignment="1"/>
    <xf numFmtId="1" fontId="3" fillId="0" borderId="15" xfId="1" applyNumberFormat="1" applyFont="1" applyBorder="1" applyAlignment="1"/>
    <xf numFmtId="1" fontId="3" fillId="0" borderId="16" xfId="1" applyNumberFormat="1" applyFont="1" applyBorder="1" applyAlignment="1"/>
    <xf numFmtId="1" fontId="3" fillId="0" borderId="15" xfId="1" applyNumberFormat="1" applyFont="1" applyBorder="1"/>
    <xf numFmtId="0" fontId="3" fillId="0" borderId="17" xfId="1" applyNumberFormat="1" applyFont="1" applyBorder="1"/>
    <xf numFmtId="0" fontId="3" fillId="0" borderId="16" xfId="1" applyNumberFormat="1" applyFont="1" applyBorder="1"/>
    <xf numFmtId="0" fontId="3" fillId="0" borderId="23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8" xfId="0" applyNumberFormat="1" applyFont="1" applyBorder="1" applyAlignment="1"/>
    <xf numFmtId="1" fontId="3" fillId="2" borderId="28" xfId="1" applyNumberFormat="1" applyFont="1" applyFill="1" applyBorder="1" applyAlignment="1"/>
    <xf numFmtId="0" fontId="3" fillId="0" borderId="16" xfId="1" applyNumberFormat="1" applyFont="1" applyBorder="1" applyAlignment="1"/>
    <xf numFmtId="1" fontId="3" fillId="0" borderId="15" xfId="0" applyNumberFormat="1" applyFont="1" applyBorder="1" applyAlignment="1"/>
    <xf numFmtId="0" fontId="3" fillId="0" borderId="0" xfId="1" applyNumberFormat="1" applyFont="1" applyBorder="1" applyAlignment="1"/>
    <xf numFmtId="0" fontId="3" fillId="0" borderId="15" xfId="1" applyNumberFormat="1" applyFont="1" applyBorder="1"/>
    <xf numFmtId="0" fontId="3" fillId="2" borderId="22" xfId="1" applyNumberFormat="1" applyFont="1" applyFill="1" applyBorder="1" applyAlignment="1"/>
    <xf numFmtId="0" fontId="3" fillId="0" borderId="22" xfId="1" applyNumberFormat="1" applyFont="1" applyBorder="1" applyAlignment="1"/>
    <xf numFmtId="0" fontId="3" fillId="0" borderId="23" xfId="1" applyNumberFormat="1" applyFont="1" applyBorder="1" applyAlignment="1"/>
    <xf numFmtId="0" fontId="3" fillId="0" borderId="8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0" xfId="0" applyNumberFormat="1" applyFont="1" applyBorder="1"/>
    <xf numFmtId="0" fontId="3" fillId="0" borderId="10" xfId="1" applyNumberFormat="1" applyFont="1" applyBorder="1" applyAlignment="1"/>
    <xf numFmtId="0" fontId="3" fillId="0" borderId="1" xfId="1" applyNumberFormat="1" applyFont="1" applyBorder="1" applyAlignment="1"/>
    <xf numFmtId="0" fontId="3" fillId="2" borderId="1" xfId="1" applyNumberFormat="1" applyFont="1" applyFill="1" applyBorder="1" applyAlignment="1"/>
    <xf numFmtId="0" fontId="3" fillId="0" borderId="9" xfId="1" applyNumberFormat="1" applyFont="1" applyBorder="1" applyAlignment="1"/>
    <xf numFmtId="0" fontId="3" fillId="0" borderId="31" xfId="1" applyNumberFormat="1" applyFont="1" applyBorder="1" applyAlignment="1"/>
    <xf numFmtId="0" fontId="3" fillId="0" borderId="10" xfId="1" applyNumberFormat="1" applyFont="1" applyBorder="1"/>
    <xf numFmtId="0" fontId="3" fillId="0" borderId="31" xfId="1" applyNumberFormat="1" applyFont="1" applyBorder="1"/>
    <xf numFmtId="0" fontId="3" fillId="0" borderId="1" xfId="1" applyNumberFormat="1" applyFont="1" applyBorder="1"/>
    <xf numFmtId="1" fontId="3" fillId="0" borderId="10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6"/>
  <sheetViews>
    <sheetView tabSelected="1" zoomScale="80" zoomScaleNormal="80" workbookViewId="0">
      <selection activeCell="U92" sqref="U92"/>
    </sheetView>
  </sheetViews>
  <sheetFormatPr baseColWidth="10" defaultRowHeight="12.75"/>
  <cols>
    <col min="1" max="1" width="3" bestFit="1" customWidth="1"/>
    <col min="2" max="2" width="12" bestFit="1" customWidth="1"/>
    <col min="3" max="3" width="36.5703125" customWidth="1"/>
    <col min="4" max="4" width="2.28515625" bestFit="1" customWidth="1"/>
    <col min="5" max="5" width="3" bestFit="1" customWidth="1"/>
    <col min="6" max="7" width="10.5703125" bestFit="1" customWidth="1"/>
    <col min="8" max="8" width="8.28515625" customWidth="1"/>
    <col min="9" max="9" width="10.5703125" bestFit="1" customWidth="1"/>
    <col min="10" max="10" width="7.85546875" customWidth="1"/>
    <col min="11" max="11" width="9.5703125" bestFit="1" customWidth="1"/>
    <col min="12" max="12" width="9.7109375" customWidth="1"/>
    <col min="13" max="13" width="12.28515625" customWidth="1"/>
    <col min="14" max="14" width="7" bestFit="1" customWidth="1"/>
    <col min="15" max="15" width="12" bestFit="1" customWidth="1"/>
    <col min="16" max="16" width="4.85546875" bestFit="1" customWidth="1"/>
    <col min="17" max="17" width="10.5703125" customWidth="1"/>
    <col min="18" max="18" width="6.5703125" bestFit="1" customWidth="1"/>
    <col min="19" max="19" width="8.85546875" bestFit="1" customWidth="1"/>
    <col min="20" max="20" width="7.5703125" bestFit="1" customWidth="1"/>
    <col min="21" max="21" width="12" bestFit="1" customWidth="1"/>
    <col min="22" max="22" width="11.5703125" bestFit="1" customWidth="1"/>
    <col min="23" max="23" width="7" bestFit="1" customWidth="1"/>
    <col min="24" max="24" width="10.5703125" customWidth="1"/>
    <col min="25" max="25" width="12" bestFit="1" customWidth="1"/>
    <col min="26" max="26" width="6" bestFit="1" customWidth="1"/>
    <col min="27" max="27" width="8" bestFit="1" customWidth="1"/>
    <col min="28" max="28" width="16.7109375" bestFit="1" customWidth="1"/>
    <col min="29" max="29" width="8" bestFit="1" customWidth="1"/>
    <col min="30" max="30" width="11.140625" bestFit="1" customWidth="1"/>
    <col min="31" max="31" width="8.7109375" bestFit="1" customWidth="1"/>
    <col min="32" max="32" width="9" bestFit="1" customWidth="1"/>
    <col min="33" max="33" width="10.140625" bestFit="1" customWidth="1"/>
  </cols>
  <sheetData>
    <row r="1" spans="1:22" ht="15.75">
      <c r="C1" s="1" t="s">
        <v>0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T1" s="3"/>
    </row>
    <row r="2" spans="1:22" ht="13.5" thickBot="1">
      <c r="C2" s="2">
        <v>0</v>
      </c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2"/>
      <c r="T2" s="3"/>
    </row>
    <row r="3" spans="1:22">
      <c r="A3" s="5" t="s">
        <v>1</v>
      </c>
      <c r="B3" s="6" t="s">
        <v>2</v>
      </c>
      <c r="C3" s="7" t="s">
        <v>3</v>
      </c>
      <c r="D3" s="8"/>
      <c r="E3" s="8"/>
      <c r="F3" s="6" t="s">
        <v>4</v>
      </c>
      <c r="G3" s="6" t="s">
        <v>5</v>
      </c>
      <c r="H3" s="9" t="s">
        <v>6</v>
      </c>
      <c r="I3" s="6" t="s">
        <v>7</v>
      </c>
      <c r="J3" s="10" t="s">
        <v>8</v>
      </c>
      <c r="K3" s="6" t="s">
        <v>9</v>
      </c>
      <c r="L3" s="7" t="s">
        <v>10</v>
      </c>
      <c r="M3" s="11" t="s">
        <v>11</v>
      </c>
      <c r="N3" s="12" t="s">
        <v>12</v>
      </c>
      <c r="O3" s="13" t="s">
        <v>7</v>
      </c>
      <c r="P3" s="12" t="s">
        <v>12</v>
      </c>
      <c r="Q3" s="13" t="s">
        <v>7</v>
      </c>
      <c r="R3" s="6" t="s">
        <v>13</v>
      </c>
      <c r="S3" s="13" t="s">
        <v>7</v>
      </c>
      <c r="T3" s="14" t="s">
        <v>14</v>
      </c>
      <c r="U3" s="11" t="s">
        <v>11</v>
      </c>
    </row>
    <row r="4" spans="1:22" ht="13.5" thickBot="1">
      <c r="A4" s="15"/>
      <c r="B4" s="16"/>
      <c r="C4" s="17"/>
      <c r="D4" s="18"/>
      <c r="E4" s="18"/>
      <c r="F4" s="16" t="s">
        <v>15</v>
      </c>
      <c r="G4" s="16" t="s">
        <v>16</v>
      </c>
      <c r="H4" s="18" t="s">
        <v>17</v>
      </c>
      <c r="I4" s="16" t="s">
        <v>18</v>
      </c>
      <c r="J4" s="18" t="s">
        <v>19</v>
      </c>
      <c r="K4" s="16">
        <v>18.716999999999999</v>
      </c>
      <c r="L4" s="17" t="s">
        <v>20</v>
      </c>
      <c r="M4" s="19" t="s">
        <v>21</v>
      </c>
      <c r="N4" s="16"/>
      <c r="O4" s="20">
        <v>0.25</v>
      </c>
      <c r="P4" s="16"/>
      <c r="Q4" s="20">
        <v>0.5</v>
      </c>
      <c r="R4" s="16"/>
      <c r="S4" s="21" t="s">
        <v>22</v>
      </c>
      <c r="T4" s="22" t="s">
        <v>23</v>
      </c>
      <c r="U4" s="19" t="s">
        <v>24</v>
      </c>
    </row>
    <row r="5" spans="1:22">
      <c r="A5" s="23">
        <v>1</v>
      </c>
      <c r="B5" s="24" t="s">
        <v>25</v>
      </c>
      <c r="C5" s="25" t="s">
        <v>26</v>
      </c>
      <c r="D5" s="26" t="s">
        <v>27</v>
      </c>
      <c r="E5" s="24">
        <v>15</v>
      </c>
      <c r="F5" s="27">
        <v>234965</v>
      </c>
      <c r="G5" s="28">
        <f>F5*1</f>
        <v>234965</v>
      </c>
      <c r="H5" s="29"/>
      <c r="I5" s="30">
        <v>33024</v>
      </c>
      <c r="J5" s="29"/>
      <c r="K5" s="28">
        <v>16630</v>
      </c>
      <c r="L5" s="29">
        <v>81648</v>
      </c>
      <c r="M5" s="31">
        <f>SUM(F5+G5+H5+I5+J5+K5+L5)</f>
        <v>601232</v>
      </c>
      <c r="N5" s="24">
        <v>2</v>
      </c>
      <c r="O5" s="32">
        <f>F5*2/190*1.25*N5</f>
        <v>6183.28947368421</v>
      </c>
      <c r="P5" s="29">
        <v>0</v>
      </c>
      <c r="Q5" s="32">
        <f>F5*2/190*1.5*P5</f>
        <v>0</v>
      </c>
      <c r="R5" s="33">
        <v>0</v>
      </c>
      <c r="S5" s="34">
        <v>0</v>
      </c>
      <c r="T5" s="29">
        <v>0</v>
      </c>
      <c r="U5" s="35">
        <f>SUM(M5+O5+Q5+S5+T5)</f>
        <v>607415.28947368416</v>
      </c>
      <c r="V5" s="2"/>
    </row>
    <row r="6" spans="1:22" ht="13.5" thickBot="1">
      <c r="A6" s="36"/>
      <c r="B6" s="37"/>
      <c r="C6" s="38"/>
      <c r="D6" s="39"/>
      <c r="E6" s="39"/>
      <c r="F6" s="40"/>
      <c r="G6" s="41"/>
      <c r="H6" s="42"/>
      <c r="I6" s="43"/>
      <c r="J6" s="42"/>
      <c r="K6" s="41"/>
      <c r="L6" s="42"/>
      <c r="M6" s="44"/>
      <c r="N6" s="37"/>
      <c r="O6" s="45"/>
      <c r="P6" s="42"/>
      <c r="Q6" s="45"/>
      <c r="R6" s="46"/>
      <c r="S6" s="47"/>
      <c r="T6" s="42"/>
      <c r="U6" s="48"/>
    </row>
    <row r="7" spans="1:22">
      <c r="A7" s="49">
        <v>2</v>
      </c>
      <c r="B7" s="50" t="s">
        <v>28</v>
      </c>
      <c r="C7" s="51" t="s">
        <v>29</v>
      </c>
      <c r="D7" s="52" t="s">
        <v>30</v>
      </c>
      <c r="E7" s="52">
        <v>15</v>
      </c>
      <c r="F7" s="53">
        <v>469597</v>
      </c>
      <c r="G7" s="28">
        <f>F7*1</f>
        <v>469597</v>
      </c>
      <c r="H7" s="54"/>
      <c r="I7" s="55">
        <v>62585</v>
      </c>
      <c r="J7" s="53"/>
      <c r="K7" s="56">
        <v>16630</v>
      </c>
      <c r="L7" s="57"/>
      <c r="M7" s="31">
        <f>SUM(F7+G7+H7+I7+J7+K7+L7)</f>
        <v>1018409</v>
      </c>
      <c r="N7" s="58">
        <v>28</v>
      </c>
      <c r="O7" s="32">
        <f>F7*2/190*1.25*N7</f>
        <v>173009.42105263157</v>
      </c>
      <c r="P7" s="57">
        <v>4</v>
      </c>
      <c r="Q7" s="32">
        <f>F7*2/190*1.5*P7</f>
        <v>29658.757894736842</v>
      </c>
      <c r="R7" s="59"/>
      <c r="S7" s="50"/>
      <c r="T7" s="56"/>
      <c r="U7" s="35">
        <f>SUM(M7+O7+Q7+S7+T7)</f>
        <v>1221077.1789473684</v>
      </c>
    </row>
    <row r="8" spans="1:22">
      <c r="A8" s="60">
        <v>3</v>
      </c>
      <c r="B8" s="61" t="s">
        <v>31</v>
      </c>
      <c r="C8" s="62" t="s">
        <v>32</v>
      </c>
      <c r="D8" s="62" t="s">
        <v>27</v>
      </c>
      <c r="E8" s="62">
        <v>15</v>
      </c>
      <c r="F8" s="63">
        <v>234965</v>
      </c>
      <c r="G8" s="64">
        <f>F8*1</f>
        <v>234965</v>
      </c>
      <c r="H8" s="65"/>
      <c r="I8" s="66">
        <v>33024</v>
      </c>
      <c r="J8" s="67"/>
      <c r="K8" s="68">
        <v>16630</v>
      </c>
      <c r="L8" s="63">
        <v>95101</v>
      </c>
      <c r="M8" s="68">
        <f>SUM(F8+G8+H8+I8+J8+K8+L8)</f>
        <v>614685</v>
      </c>
      <c r="N8" s="63">
        <v>5</v>
      </c>
      <c r="O8" s="69">
        <f>F8*2/190*N8*1.25</f>
        <v>15458.223684210525</v>
      </c>
      <c r="P8" s="63">
        <v>7</v>
      </c>
      <c r="Q8" s="69">
        <f>F8*2/190*P8*1.5</f>
        <v>25969.815789473687</v>
      </c>
      <c r="R8" s="70">
        <v>1</v>
      </c>
      <c r="S8" s="67">
        <v>0</v>
      </c>
      <c r="T8" s="68">
        <v>0</v>
      </c>
      <c r="U8" s="71">
        <f>SUM(M8+O8+Q8+S8+T8)</f>
        <v>656113.03947368427</v>
      </c>
    </row>
    <row r="9" spans="1:22">
      <c r="A9" s="72"/>
      <c r="B9" s="50"/>
      <c r="C9" s="73"/>
      <c r="D9" s="73"/>
      <c r="E9" s="73"/>
      <c r="F9" s="74"/>
      <c r="G9" s="75"/>
      <c r="H9" s="76"/>
      <c r="I9" s="77"/>
      <c r="J9" s="78"/>
      <c r="K9" s="75"/>
      <c r="L9" s="74"/>
      <c r="M9" s="75"/>
      <c r="N9" s="74"/>
      <c r="O9" s="79"/>
      <c r="P9" s="74"/>
      <c r="Q9" s="79"/>
      <c r="R9" s="80"/>
      <c r="S9" s="78"/>
      <c r="T9" s="75"/>
      <c r="U9" s="80"/>
    </row>
    <row r="10" spans="1:22">
      <c r="A10" s="81"/>
      <c r="B10" s="47"/>
      <c r="C10" s="82"/>
      <c r="D10" s="82"/>
      <c r="E10" s="82"/>
      <c r="F10" s="83"/>
      <c r="G10" s="44"/>
      <c r="H10" s="84"/>
      <c r="I10" s="85"/>
      <c r="J10" s="86"/>
      <c r="K10" s="44"/>
      <c r="L10" s="83"/>
      <c r="M10" s="44"/>
      <c r="N10" s="83"/>
      <c r="O10" s="87"/>
      <c r="P10" s="83"/>
      <c r="Q10" s="87"/>
      <c r="R10" s="48"/>
      <c r="S10" s="86"/>
      <c r="T10" s="44"/>
      <c r="U10" s="48"/>
    </row>
    <row r="11" spans="1:22">
      <c r="A11" s="60">
        <v>4</v>
      </c>
      <c r="B11" s="61" t="s">
        <v>33</v>
      </c>
      <c r="C11" s="62" t="s">
        <v>34</v>
      </c>
      <c r="D11" s="62" t="s">
        <v>30</v>
      </c>
      <c r="E11" s="62">
        <v>10</v>
      </c>
      <c r="F11" s="63">
        <v>679238</v>
      </c>
      <c r="G11" s="64">
        <f>F11*1</f>
        <v>679238</v>
      </c>
      <c r="H11" s="65"/>
      <c r="I11" s="66">
        <v>90525</v>
      </c>
      <c r="J11" s="67"/>
      <c r="K11" s="68">
        <v>16630</v>
      </c>
      <c r="L11" s="63">
        <v>121034</v>
      </c>
      <c r="M11" s="88">
        <f>SUM(F11+G11+H11+I11+J11+K11+L11)</f>
        <v>1586665</v>
      </c>
      <c r="N11" s="63">
        <v>31</v>
      </c>
      <c r="O11" s="69">
        <f>F11*2/190*N11*1.25</f>
        <v>277057.60526315786</v>
      </c>
      <c r="P11" s="63">
        <v>9</v>
      </c>
      <c r="Q11" s="69">
        <f>F11*2/190*P11*1.5</f>
        <v>96523.294736842101</v>
      </c>
      <c r="R11" s="70">
        <v>2</v>
      </c>
      <c r="S11" s="67">
        <v>0</v>
      </c>
      <c r="T11" s="68">
        <v>0</v>
      </c>
      <c r="U11" s="71">
        <f>SUM(M11+O11+Q11+S11+T11)</f>
        <v>1960245.9</v>
      </c>
    </row>
    <row r="12" spans="1:22">
      <c r="A12" s="72"/>
      <c r="B12" s="50"/>
      <c r="C12" s="73"/>
      <c r="D12" s="73"/>
      <c r="E12" s="73"/>
      <c r="F12" s="74"/>
      <c r="G12" s="75"/>
      <c r="H12" s="76"/>
      <c r="I12" s="77"/>
      <c r="J12" s="78"/>
      <c r="K12" s="75"/>
      <c r="L12" s="74"/>
      <c r="M12" s="79"/>
      <c r="N12" s="74"/>
      <c r="O12" s="79"/>
      <c r="P12" s="74"/>
      <c r="Q12" s="79"/>
      <c r="R12" s="80"/>
      <c r="S12" s="78"/>
      <c r="T12" s="75"/>
      <c r="U12" s="80"/>
    </row>
    <row r="13" spans="1:22">
      <c r="A13" s="72"/>
      <c r="B13" s="50"/>
      <c r="C13" s="73"/>
      <c r="D13" s="73"/>
      <c r="E13" s="73"/>
      <c r="F13" s="74"/>
      <c r="G13" s="75"/>
      <c r="H13" s="76"/>
      <c r="I13" s="77"/>
      <c r="J13" s="78"/>
      <c r="K13" s="75"/>
      <c r="L13" s="74"/>
      <c r="M13" s="79"/>
      <c r="N13" s="74"/>
      <c r="O13" s="79"/>
      <c r="P13" s="74"/>
      <c r="Q13" s="79"/>
      <c r="R13" s="80"/>
      <c r="S13" s="78"/>
      <c r="T13" s="75"/>
      <c r="U13" s="80"/>
    </row>
    <row r="14" spans="1:22">
      <c r="A14" s="72">
        <v>5</v>
      </c>
      <c r="B14" s="50" t="s">
        <v>35</v>
      </c>
      <c r="C14" s="73" t="s">
        <v>36</v>
      </c>
      <c r="D14" s="73" t="s">
        <v>37</v>
      </c>
      <c r="E14" s="73">
        <v>10</v>
      </c>
      <c r="F14" s="74">
        <v>327229</v>
      </c>
      <c r="G14" s="64">
        <f>F14*1</f>
        <v>327229</v>
      </c>
      <c r="H14" s="76"/>
      <c r="I14" s="66">
        <v>44755</v>
      </c>
      <c r="J14" s="78"/>
      <c r="K14" s="75">
        <v>16630</v>
      </c>
      <c r="L14" s="74">
        <v>110234</v>
      </c>
      <c r="M14" s="79">
        <f>SUM(F14+G14+H14+I14+J14+K14+L14)</f>
        <v>826077</v>
      </c>
      <c r="N14" s="74">
        <v>3</v>
      </c>
      <c r="O14" s="69">
        <f>F14*2/190*N14*1.25</f>
        <v>12916.934210526317</v>
      </c>
      <c r="P14" s="74">
        <v>13</v>
      </c>
      <c r="Q14" s="69">
        <f>F14*2/190*P14*1.5</f>
        <v>67168.057894736849</v>
      </c>
      <c r="R14" s="59">
        <v>0</v>
      </c>
      <c r="S14" s="78">
        <v>0</v>
      </c>
      <c r="T14" s="75">
        <v>0</v>
      </c>
      <c r="U14" s="80">
        <f>SUM(M14+O14+Q14+S14+T14)</f>
        <v>906161.99210526317</v>
      </c>
    </row>
    <row r="15" spans="1:22">
      <c r="A15" s="72"/>
      <c r="B15" s="50"/>
      <c r="C15" s="73"/>
      <c r="D15" s="73"/>
      <c r="E15" s="73"/>
      <c r="F15" s="74"/>
      <c r="G15" s="56"/>
      <c r="H15" s="76"/>
      <c r="I15" s="77"/>
      <c r="J15" s="78"/>
      <c r="K15" s="75"/>
      <c r="L15" s="74"/>
      <c r="M15" s="79"/>
      <c r="N15" s="74"/>
      <c r="O15" s="89"/>
      <c r="P15" s="74"/>
      <c r="Q15" s="89"/>
      <c r="R15" s="59"/>
      <c r="S15" s="78"/>
      <c r="T15" s="75"/>
      <c r="U15" s="80"/>
    </row>
    <row r="16" spans="1:22">
      <c r="A16" s="72"/>
      <c r="B16" s="50"/>
      <c r="C16" s="73"/>
      <c r="D16" s="73"/>
      <c r="E16" s="73"/>
      <c r="F16" s="74"/>
      <c r="G16" s="75"/>
      <c r="H16" s="76"/>
      <c r="I16" s="77"/>
      <c r="J16" s="78"/>
      <c r="K16" s="75"/>
      <c r="L16" s="74"/>
      <c r="M16" s="75"/>
      <c r="N16" s="74"/>
      <c r="O16" s="79"/>
      <c r="P16" s="74"/>
      <c r="Q16" s="79"/>
      <c r="R16" s="80"/>
      <c r="S16" s="78"/>
      <c r="T16" s="75"/>
      <c r="U16" s="80"/>
    </row>
    <row r="17" spans="1:23">
      <c r="A17" s="72"/>
      <c r="B17" s="50"/>
      <c r="C17" s="73"/>
      <c r="D17" s="73"/>
      <c r="E17" s="73"/>
      <c r="F17" s="74"/>
      <c r="G17" s="75"/>
      <c r="H17" s="76"/>
      <c r="I17" s="90"/>
      <c r="J17" s="78"/>
      <c r="K17" s="75"/>
      <c r="L17" s="74"/>
      <c r="M17" s="75"/>
      <c r="N17" s="74"/>
      <c r="O17" s="79"/>
      <c r="P17" s="74"/>
      <c r="Q17" s="79"/>
      <c r="R17" s="80"/>
      <c r="S17" s="78"/>
      <c r="T17" s="75"/>
      <c r="U17" s="80"/>
    </row>
    <row r="18" spans="1:23">
      <c r="A18" s="60">
        <v>6</v>
      </c>
      <c r="B18" s="61" t="s">
        <v>38</v>
      </c>
      <c r="C18" s="62" t="s">
        <v>39</v>
      </c>
      <c r="D18" s="62" t="s">
        <v>40</v>
      </c>
      <c r="E18" s="62">
        <v>11</v>
      </c>
      <c r="F18" s="63">
        <v>285395</v>
      </c>
      <c r="G18" s="64">
        <f>F18*1</f>
        <v>285395</v>
      </c>
      <c r="H18" s="65"/>
      <c r="I18" s="91">
        <v>39185</v>
      </c>
      <c r="J18" s="67"/>
      <c r="K18" s="68">
        <v>16630</v>
      </c>
      <c r="L18" s="63">
        <v>220000</v>
      </c>
      <c r="M18" s="68">
        <f>SUM(F18+G18+H18+I18+J18+K18+L18)</f>
        <v>846605</v>
      </c>
      <c r="N18" s="63">
        <v>8</v>
      </c>
      <c r="O18" s="69">
        <f>F18*2/190*N18*1.25</f>
        <v>30041.57894736842</v>
      </c>
      <c r="P18" s="63">
        <v>0</v>
      </c>
      <c r="Q18" s="69">
        <f>F18*2/190*P18*1.5</f>
        <v>0</v>
      </c>
      <c r="R18" s="70">
        <v>0</v>
      </c>
      <c r="S18" s="67">
        <v>0</v>
      </c>
      <c r="T18" s="68">
        <v>0</v>
      </c>
      <c r="U18" s="71">
        <f>SUM(M18+O18+Q18+S18+T18)</f>
        <v>876646.57894736843</v>
      </c>
    </row>
    <row r="19" spans="1:23">
      <c r="A19" s="81"/>
      <c r="B19" s="47"/>
      <c r="C19" s="82"/>
      <c r="D19" s="82"/>
      <c r="E19" s="82"/>
      <c r="F19" s="83"/>
      <c r="G19" s="78"/>
      <c r="H19" s="84"/>
      <c r="I19" s="90"/>
      <c r="J19" s="86"/>
      <c r="K19" s="44"/>
      <c r="L19" s="83"/>
      <c r="M19" s="75"/>
      <c r="N19" s="83"/>
      <c r="O19" s="87"/>
      <c r="P19" s="83"/>
      <c r="Q19" s="87"/>
      <c r="R19" s="48"/>
      <c r="S19" s="86"/>
      <c r="T19" s="44"/>
      <c r="U19" s="48"/>
    </row>
    <row r="20" spans="1:23">
      <c r="A20" s="72">
        <v>7</v>
      </c>
      <c r="B20" s="50" t="s">
        <v>41</v>
      </c>
      <c r="C20" s="73" t="s">
        <v>42</v>
      </c>
      <c r="D20" s="73" t="s">
        <v>27</v>
      </c>
      <c r="E20" s="73">
        <v>15</v>
      </c>
      <c r="F20" s="76">
        <v>234965</v>
      </c>
      <c r="G20" s="92">
        <f>F20*1</f>
        <v>234965</v>
      </c>
      <c r="H20" s="75"/>
      <c r="I20" s="91">
        <v>33024</v>
      </c>
      <c r="J20" s="78"/>
      <c r="K20" s="75">
        <v>16630</v>
      </c>
      <c r="L20" s="76"/>
      <c r="M20" s="63">
        <f>SUM(F20+G20+H20+I20+J20+K20+L20)</f>
        <v>519584</v>
      </c>
      <c r="N20" s="78">
        <v>2</v>
      </c>
      <c r="O20" s="69">
        <f>F20*2/190*N20*1.25</f>
        <v>6183.28947368421</v>
      </c>
      <c r="P20" s="74">
        <v>0</v>
      </c>
      <c r="Q20" s="69">
        <f>F20*2/190*P20*1.5</f>
        <v>0</v>
      </c>
      <c r="R20" s="80">
        <v>0</v>
      </c>
      <c r="S20" s="78">
        <v>0</v>
      </c>
      <c r="T20" s="75">
        <v>0</v>
      </c>
      <c r="U20" s="71">
        <f>SUM(M20+O20+Q20+S20+T20)</f>
        <v>525767.28947368416</v>
      </c>
    </row>
    <row r="21" spans="1:23">
      <c r="A21" s="72"/>
      <c r="B21" s="50"/>
      <c r="C21" s="73"/>
      <c r="D21" s="73"/>
      <c r="E21" s="73"/>
      <c r="F21" s="76"/>
      <c r="G21" s="42"/>
      <c r="H21" s="75"/>
      <c r="I21" s="93"/>
      <c r="J21" s="78"/>
      <c r="K21" s="75"/>
      <c r="L21" s="76"/>
      <c r="M21" s="83"/>
      <c r="N21" s="78"/>
      <c r="O21" s="79"/>
      <c r="P21" s="74"/>
      <c r="Q21" s="79"/>
      <c r="R21" s="80"/>
      <c r="S21" s="78"/>
      <c r="T21" s="75"/>
      <c r="U21" s="80"/>
    </row>
    <row r="22" spans="1:23">
      <c r="A22" s="60">
        <v>8</v>
      </c>
      <c r="B22" s="61" t="s">
        <v>43</v>
      </c>
      <c r="C22" s="62" t="s">
        <v>44</v>
      </c>
      <c r="D22" s="94" t="s">
        <v>27</v>
      </c>
      <c r="E22" s="94">
        <v>14</v>
      </c>
      <c r="F22" s="63">
        <v>255944</v>
      </c>
      <c r="G22" s="56">
        <f>F22*1</f>
        <v>255944</v>
      </c>
      <c r="H22" s="65"/>
      <c r="I22" s="90">
        <v>35736</v>
      </c>
      <c r="J22" s="67"/>
      <c r="K22" s="68">
        <v>16630</v>
      </c>
      <c r="L22" s="63">
        <v>0</v>
      </c>
      <c r="M22" s="75">
        <f>SUM(F22+G22+H22+I22+J22+K22+L22)</f>
        <v>564254</v>
      </c>
      <c r="N22" s="63">
        <v>0</v>
      </c>
      <c r="O22" s="69">
        <f>F22*2/190*N22*1.25</f>
        <v>0</v>
      </c>
      <c r="P22" s="63">
        <v>0</v>
      </c>
      <c r="Q22" s="69">
        <f>F22*2/190*P22*1.5</f>
        <v>0</v>
      </c>
      <c r="R22" s="70">
        <v>0</v>
      </c>
      <c r="S22" s="67">
        <v>0</v>
      </c>
      <c r="T22" s="68">
        <v>0</v>
      </c>
      <c r="U22" s="71">
        <f>SUM(M22+O22+Q22+S22+T22)</f>
        <v>564254</v>
      </c>
    </row>
    <row r="23" spans="1:23">
      <c r="A23" s="81"/>
      <c r="B23" s="47"/>
      <c r="C23" s="82"/>
      <c r="D23" s="82"/>
      <c r="E23" s="82"/>
      <c r="F23" s="83"/>
      <c r="G23" s="44"/>
      <c r="H23" s="84"/>
      <c r="I23" s="93"/>
      <c r="J23" s="86"/>
      <c r="K23" s="44"/>
      <c r="L23" s="83"/>
      <c r="M23" s="44"/>
      <c r="N23" s="83"/>
      <c r="O23" s="87"/>
      <c r="P23" s="83"/>
      <c r="Q23" s="87"/>
      <c r="R23" s="48"/>
      <c r="S23" s="86"/>
      <c r="T23" s="44"/>
      <c r="U23" s="48"/>
    </row>
    <row r="24" spans="1:23">
      <c r="A24" s="81"/>
      <c r="B24" s="47"/>
      <c r="C24" s="82"/>
      <c r="D24" s="82"/>
      <c r="E24" s="82"/>
      <c r="F24" s="83"/>
      <c r="G24" s="44"/>
      <c r="H24" s="84"/>
      <c r="I24" s="93"/>
      <c r="J24" s="86"/>
      <c r="K24" s="44"/>
      <c r="L24" s="83"/>
      <c r="M24" s="44"/>
      <c r="N24" s="83"/>
      <c r="O24" s="87"/>
      <c r="P24" s="83"/>
      <c r="Q24" s="87"/>
      <c r="R24" s="48"/>
      <c r="S24" s="86"/>
      <c r="T24" s="44"/>
      <c r="U24" s="48"/>
    </row>
    <row r="25" spans="1:23">
      <c r="A25" s="60">
        <v>9</v>
      </c>
      <c r="B25" s="61" t="s">
        <v>45</v>
      </c>
      <c r="C25" s="62" t="s">
        <v>46</v>
      </c>
      <c r="D25" s="95" t="s">
        <v>27</v>
      </c>
      <c r="E25" s="95">
        <v>15</v>
      </c>
      <c r="F25" s="63">
        <v>234965</v>
      </c>
      <c r="G25" s="64">
        <f>F25*1</f>
        <v>234965</v>
      </c>
      <c r="H25" s="65"/>
      <c r="I25" s="66">
        <v>33024</v>
      </c>
      <c r="J25" s="96"/>
      <c r="K25" s="88">
        <v>16630</v>
      </c>
      <c r="L25" s="71"/>
      <c r="M25" s="88">
        <f>SUM(F25+G25+H25+I25+J25+K25+L25)</f>
        <v>519584</v>
      </c>
      <c r="N25" s="63">
        <v>6</v>
      </c>
      <c r="O25" s="69">
        <f>F25*2/190*N25*1.25</f>
        <v>18549.86842105263</v>
      </c>
      <c r="P25" s="63">
        <v>1</v>
      </c>
      <c r="Q25" s="69">
        <f>F25*2/190*P25*1.5</f>
        <v>3709.9736842105262</v>
      </c>
      <c r="R25" s="70">
        <v>0</v>
      </c>
      <c r="S25" s="67">
        <v>0</v>
      </c>
      <c r="T25" s="68">
        <v>0</v>
      </c>
      <c r="U25" s="71">
        <f>SUM(M25+O25+Q25+S25+T25)</f>
        <v>541843.84210526315</v>
      </c>
      <c r="W25" s="97"/>
    </row>
    <row r="26" spans="1:23">
      <c r="A26" s="81"/>
      <c r="B26" s="47"/>
      <c r="C26" s="82"/>
      <c r="D26" s="82"/>
      <c r="E26" s="82"/>
      <c r="F26" s="83"/>
      <c r="G26" s="44"/>
      <c r="H26" s="84"/>
      <c r="I26" s="85"/>
      <c r="J26" s="98"/>
      <c r="K26" s="87"/>
      <c r="L26" s="48"/>
      <c r="M26" s="87"/>
      <c r="N26" s="83"/>
      <c r="O26" s="87"/>
      <c r="P26" s="83"/>
      <c r="Q26" s="87"/>
      <c r="R26" s="48"/>
      <c r="S26" s="86"/>
      <c r="T26" s="44"/>
      <c r="U26" s="48"/>
    </row>
    <row r="27" spans="1:23">
      <c r="A27" s="60">
        <v>10</v>
      </c>
      <c r="B27" s="61" t="s">
        <v>47</v>
      </c>
      <c r="C27" s="62" t="s">
        <v>48</v>
      </c>
      <c r="D27" s="95" t="s">
        <v>37</v>
      </c>
      <c r="E27" s="95">
        <v>12</v>
      </c>
      <c r="F27" s="63">
        <v>286831</v>
      </c>
      <c r="G27" s="64">
        <f>F27*1</f>
        <v>286831</v>
      </c>
      <c r="H27" s="65"/>
      <c r="I27" s="66">
        <v>39543</v>
      </c>
      <c r="J27" s="96"/>
      <c r="K27" s="88">
        <v>16630</v>
      </c>
      <c r="L27" s="71"/>
      <c r="M27" s="88">
        <f>SUM(F27+G27+H27+I27+J27+K27+L27)</f>
        <v>629835</v>
      </c>
      <c r="N27" s="63">
        <v>0</v>
      </c>
      <c r="O27" s="69">
        <f>F27*2/190*N27*1.25</f>
        <v>0</v>
      </c>
      <c r="P27" s="63">
        <v>0</v>
      </c>
      <c r="Q27" s="69">
        <f>F27*2/190*P27*1.5</f>
        <v>0</v>
      </c>
      <c r="R27" s="70">
        <v>1</v>
      </c>
      <c r="S27" s="67">
        <v>0</v>
      </c>
      <c r="T27" s="68">
        <v>0</v>
      </c>
      <c r="U27" s="71">
        <f>SUM(M27+O27+Q27+S27+T27)</f>
        <v>629835</v>
      </c>
      <c r="W27" s="97"/>
    </row>
    <row r="28" spans="1:23">
      <c r="A28" s="72"/>
      <c r="B28" s="50"/>
      <c r="C28" s="73"/>
      <c r="D28" s="73"/>
      <c r="E28" s="73"/>
      <c r="F28" s="74"/>
      <c r="G28" s="56"/>
      <c r="H28" s="76"/>
      <c r="I28" s="77"/>
      <c r="J28" s="99"/>
      <c r="K28" s="79"/>
      <c r="L28" s="80"/>
      <c r="M28" s="79"/>
      <c r="N28" s="74"/>
      <c r="O28" s="89"/>
      <c r="P28" s="74"/>
      <c r="Q28" s="89"/>
      <c r="R28" s="59"/>
      <c r="S28" s="78"/>
      <c r="T28" s="75"/>
      <c r="U28" s="80"/>
      <c r="W28" s="97"/>
    </row>
    <row r="29" spans="1:23">
      <c r="A29" s="72"/>
      <c r="B29" s="50"/>
      <c r="C29" s="73"/>
      <c r="D29" s="73"/>
      <c r="E29" s="73"/>
      <c r="F29" s="74"/>
      <c r="G29" s="78"/>
      <c r="H29" s="76"/>
      <c r="I29" s="77"/>
      <c r="J29" s="99"/>
      <c r="K29" s="79"/>
      <c r="L29" s="80"/>
      <c r="M29" s="48"/>
      <c r="N29" s="74"/>
      <c r="O29" s="79"/>
      <c r="P29" s="74"/>
      <c r="Q29" s="79"/>
      <c r="R29" s="48"/>
      <c r="S29" s="100"/>
      <c r="T29" s="44"/>
      <c r="U29" s="48"/>
    </row>
    <row r="30" spans="1:23">
      <c r="A30" s="60">
        <v>11</v>
      </c>
      <c r="B30" s="61" t="s">
        <v>49</v>
      </c>
      <c r="C30" s="62" t="s">
        <v>50</v>
      </c>
      <c r="D30" s="62" t="s">
        <v>27</v>
      </c>
      <c r="E30" s="62">
        <v>15</v>
      </c>
      <c r="F30" s="63">
        <v>234965</v>
      </c>
      <c r="G30" s="64">
        <f>F30*1</f>
        <v>234965</v>
      </c>
      <c r="H30" s="65"/>
      <c r="I30" s="66">
        <v>33024</v>
      </c>
      <c r="J30" s="96"/>
      <c r="K30" s="88">
        <v>16630</v>
      </c>
      <c r="L30" s="71"/>
      <c r="M30" s="79">
        <f>SUM(F30+G30+H30+I30+J30+K30+L30)</f>
        <v>519584</v>
      </c>
      <c r="N30" s="63">
        <v>0</v>
      </c>
      <c r="O30" s="69">
        <f>F30*2/190*N30*1.25</f>
        <v>0</v>
      </c>
      <c r="P30" s="63">
        <v>0</v>
      </c>
      <c r="Q30" s="69">
        <f>F30*2/190*P30*1.5</f>
        <v>0</v>
      </c>
      <c r="R30" s="59">
        <v>0</v>
      </c>
      <c r="S30" s="78">
        <v>0</v>
      </c>
      <c r="T30" s="75">
        <v>50000</v>
      </c>
      <c r="U30" s="71">
        <f>SUM(M30+O30+Q30+S30+S31+T30)</f>
        <v>569584</v>
      </c>
      <c r="W30" s="97"/>
    </row>
    <row r="31" spans="1:23">
      <c r="A31" s="72"/>
      <c r="B31" s="50"/>
      <c r="C31" s="73"/>
      <c r="D31" s="73"/>
      <c r="E31" s="73"/>
      <c r="F31" s="74"/>
      <c r="G31" s="75"/>
      <c r="H31" s="76"/>
      <c r="I31" s="77"/>
      <c r="J31" s="99"/>
      <c r="K31" s="79"/>
      <c r="L31" s="80"/>
      <c r="M31" s="79"/>
      <c r="N31" s="74"/>
      <c r="O31" s="89"/>
      <c r="P31" s="74"/>
      <c r="Q31" s="89"/>
      <c r="R31" s="59"/>
      <c r="S31" s="78"/>
      <c r="T31" s="75"/>
      <c r="U31" s="80"/>
    </row>
    <row r="32" spans="1:23">
      <c r="A32" s="101">
        <v>12</v>
      </c>
      <c r="B32" s="102" t="s">
        <v>51</v>
      </c>
      <c r="C32" s="103" t="s">
        <v>52</v>
      </c>
      <c r="D32" s="104" t="s">
        <v>53</v>
      </c>
      <c r="E32" s="103">
        <v>15</v>
      </c>
      <c r="F32" s="63">
        <v>185621</v>
      </c>
      <c r="G32" s="64">
        <f>F32*1</f>
        <v>185621</v>
      </c>
      <c r="H32" s="63"/>
      <c r="I32" s="105">
        <v>26007</v>
      </c>
      <c r="J32" s="71"/>
      <c r="K32" s="88">
        <v>16630</v>
      </c>
      <c r="L32" s="71"/>
      <c r="M32" s="88">
        <f>SUM(F32+G32+H32+I32+J32+K32+L32)</f>
        <v>413879</v>
      </c>
      <c r="N32" s="63">
        <v>2</v>
      </c>
      <c r="O32" s="69">
        <f>F32*2/190*N32*1.25</f>
        <v>4884.7631578947367</v>
      </c>
      <c r="P32" s="63">
        <v>4</v>
      </c>
      <c r="Q32" s="69">
        <f>F32*2/190*P32*1.5</f>
        <v>11723.431578947369</v>
      </c>
      <c r="R32" s="70">
        <v>0</v>
      </c>
      <c r="S32" s="67">
        <v>0</v>
      </c>
      <c r="T32" s="68">
        <v>0</v>
      </c>
      <c r="U32" s="71">
        <f>SUM(M32+O32+Q32+S32+T32)</f>
        <v>430487.19473684207</v>
      </c>
      <c r="W32" s="97"/>
    </row>
    <row r="33" spans="1:34">
      <c r="A33" s="106"/>
      <c r="B33" s="37"/>
      <c r="C33" s="107"/>
      <c r="D33" s="108"/>
      <c r="E33" s="107"/>
      <c r="F33" s="83"/>
      <c r="G33" s="41"/>
      <c r="H33" s="83"/>
      <c r="I33" s="109"/>
      <c r="J33" s="48"/>
      <c r="K33" s="87"/>
      <c r="L33" s="48"/>
      <c r="M33" s="87"/>
      <c r="N33" s="83"/>
      <c r="O33" s="45"/>
      <c r="P33" s="83"/>
      <c r="Q33" s="45"/>
      <c r="R33" s="110"/>
      <c r="S33" s="84"/>
      <c r="T33" s="84"/>
      <c r="U33" s="111"/>
      <c r="V33" s="2"/>
      <c r="W33" s="11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4">
      <c r="A34" s="81">
        <v>13</v>
      </c>
      <c r="B34" s="113" t="s">
        <v>54</v>
      </c>
      <c r="C34" s="108" t="s">
        <v>55</v>
      </c>
      <c r="D34" s="108" t="s">
        <v>27</v>
      </c>
      <c r="E34" s="108">
        <v>15</v>
      </c>
      <c r="F34" s="83">
        <v>224837</v>
      </c>
      <c r="G34" s="42">
        <f>F34*1</f>
        <v>224837</v>
      </c>
      <c r="H34" s="83"/>
      <c r="I34" s="85">
        <v>33024</v>
      </c>
      <c r="J34" s="48"/>
      <c r="K34" s="48">
        <v>16630</v>
      </c>
      <c r="L34" s="48"/>
      <c r="M34" s="48">
        <f>SUM(F34+G34+H34+I34+J34+K34+L34)</f>
        <v>499328</v>
      </c>
      <c r="N34" s="83">
        <v>2</v>
      </c>
      <c r="O34" s="45">
        <f>F34*2/190*N34*1.25</f>
        <v>5916.7631578947376</v>
      </c>
      <c r="P34" s="83">
        <v>0</v>
      </c>
      <c r="Q34" s="89">
        <f>F34*2/190*P34*1.5</f>
        <v>0</v>
      </c>
      <c r="R34" s="48">
        <v>1</v>
      </c>
      <c r="S34" s="83">
        <v>5379</v>
      </c>
      <c r="T34" s="83">
        <v>0</v>
      </c>
      <c r="U34" s="80">
        <f>SUM(M34+O34+Q34+S34+T34)</f>
        <v>510623.76315789472</v>
      </c>
      <c r="V34" s="2"/>
      <c r="W34" s="11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4">
      <c r="A35" s="62">
        <v>14</v>
      </c>
      <c r="B35" s="92" t="s">
        <v>56</v>
      </c>
      <c r="C35" s="103" t="s">
        <v>57</v>
      </c>
      <c r="D35" s="104" t="s">
        <v>30</v>
      </c>
      <c r="E35" s="103">
        <v>14</v>
      </c>
      <c r="F35" s="63">
        <v>511525</v>
      </c>
      <c r="G35" s="64">
        <f>F35*1</f>
        <v>511525</v>
      </c>
      <c r="H35" s="114"/>
      <c r="I35" s="105">
        <v>68173</v>
      </c>
      <c r="J35" s="71"/>
      <c r="K35" s="88">
        <v>16630</v>
      </c>
      <c r="L35" s="63">
        <v>716290</v>
      </c>
      <c r="M35" s="88">
        <f>SUM(F35+G35+H35+I35+J35+K35+L35)</f>
        <v>1824143</v>
      </c>
      <c r="N35" s="63">
        <v>0</v>
      </c>
      <c r="O35" s="69">
        <f>F35*2/190*N35*1.25</f>
        <v>0</v>
      </c>
      <c r="P35" s="63">
        <v>0</v>
      </c>
      <c r="Q35" s="69">
        <f>F35*2/190*P35*1.5</f>
        <v>0</v>
      </c>
      <c r="R35" s="71">
        <v>0</v>
      </c>
      <c r="S35" s="68">
        <v>0</v>
      </c>
      <c r="T35" s="63">
        <v>100000</v>
      </c>
      <c r="U35" s="88">
        <f>SUM(M35+O35+Q35+S35+T35)</f>
        <v>1924143</v>
      </c>
      <c r="W35" s="97"/>
    </row>
    <row r="36" spans="1:34">
      <c r="A36" s="82"/>
      <c r="B36" s="42"/>
      <c r="C36" s="107"/>
      <c r="D36" s="108"/>
      <c r="E36" s="107"/>
      <c r="F36" s="83"/>
      <c r="G36" s="41"/>
      <c r="H36" s="83"/>
      <c r="I36" s="109"/>
      <c r="J36" s="48"/>
      <c r="K36" s="87"/>
      <c r="L36" s="48"/>
      <c r="M36" s="87"/>
      <c r="N36" s="83"/>
      <c r="O36" s="45"/>
      <c r="P36" s="83"/>
      <c r="Q36" s="45"/>
      <c r="R36" s="48"/>
      <c r="S36" s="44"/>
      <c r="T36" s="83"/>
      <c r="U36" s="87"/>
      <c r="W36" s="97"/>
    </row>
    <row r="37" spans="1:34">
      <c r="A37" s="81">
        <v>15</v>
      </c>
      <c r="B37" s="37" t="s">
        <v>58</v>
      </c>
      <c r="C37" s="108" t="s">
        <v>59</v>
      </c>
      <c r="D37" s="108" t="s">
        <v>30</v>
      </c>
      <c r="E37" s="108">
        <v>15</v>
      </c>
      <c r="F37" s="83">
        <v>469597</v>
      </c>
      <c r="G37" s="42">
        <f>F37*1</f>
        <v>469597</v>
      </c>
      <c r="H37" s="83"/>
      <c r="I37" s="85">
        <v>62585</v>
      </c>
      <c r="J37" s="48"/>
      <c r="K37" s="48">
        <v>16630</v>
      </c>
      <c r="L37" s="48">
        <v>89184</v>
      </c>
      <c r="M37" s="48">
        <f>SUM(F37+G37+H37+I37+J37+K37+L37)</f>
        <v>1107593</v>
      </c>
      <c r="N37" s="83">
        <v>0</v>
      </c>
      <c r="O37" s="46">
        <f>F37*2/190*N37*1.25</f>
        <v>0</v>
      </c>
      <c r="P37" s="83">
        <v>0</v>
      </c>
      <c r="Q37" s="46">
        <f>F37*2/190*P37*1.5</f>
        <v>0</v>
      </c>
      <c r="R37" s="46">
        <v>0</v>
      </c>
      <c r="S37" s="83">
        <v>0</v>
      </c>
      <c r="T37" s="83">
        <v>0</v>
      </c>
      <c r="U37" s="80">
        <f>SUM(M37+O37+Q37+S37+T37)</f>
        <v>1107593</v>
      </c>
      <c r="V37" s="2"/>
      <c r="W37" s="11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>
      <c r="A38" s="60">
        <v>16</v>
      </c>
      <c r="B38" s="61" t="s">
        <v>60</v>
      </c>
      <c r="C38" s="62" t="s">
        <v>61</v>
      </c>
      <c r="D38" s="62" t="s">
        <v>53</v>
      </c>
      <c r="E38" s="62">
        <v>13</v>
      </c>
      <c r="F38" s="63">
        <v>218766</v>
      </c>
      <c r="G38" s="64">
        <f>F38*1</f>
        <v>218766</v>
      </c>
      <c r="H38" s="65"/>
      <c r="I38" s="66">
        <v>30280</v>
      </c>
      <c r="J38" s="96"/>
      <c r="K38" s="88">
        <v>16630</v>
      </c>
      <c r="L38" s="71">
        <v>181642</v>
      </c>
      <c r="M38" s="88">
        <f>SUM(F38+G38+H38+I38+J38+K38+L38)</f>
        <v>666084</v>
      </c>
      <c r="N38" s="63">
        <v>17</v>
      </c>
      <c r="O38" s="69">
        <f>F38*2/190*N38*1.25</f>
        <v>48934.500000000007</v>
      </c>
      <c r="P38" s="63">
        <v>9</v>
      </c>
      <c r="Q38" s="69">
        <f>F38*2/190*P38*1.5</f>
        <v>31087.800000000003</v>
      </c>
      <c r="R38" s="70">
        <v>1</v>
      </c>
      <c r="S38" s="67">
        <v>0</v>
      </c>
      <c r="T38" s="68">
        <v>0</v>
      </c>
      <c r="U38" s="71">
        <f>SUM(M38+O38+Q38)</f>
        <v>746106.3</v>
      </c>
      <c r="W38" s="97"/>
    </row>
    <row r="39" spans="1:34">
      <c r="A39" s="72"/>
      <c r="B39" s="50"/>
      <c r="C39" s="73"/>
      <c r="D39" s="73"/>
      <c r="E39" s="73"/>
      <c r="F39" s="74"/>
      <c r="G39" s="78"/>
      <c r="H39" s="76"/>
      <c r="I39" s="77"/>
      <c r="J39" s="99"/>
      <c r="K39" s="79"/>
      <c r="L39" s="80"/>
      <c r="M39" s="79"/>
      <c r="N39" s="74"/>
      <c r="O39" s="79"/>
      <c r="P39" s="74"/>
      <c r="Q39" s="79"/>
      <c r="R39" s="80"/>
      <c r="S39" s="78"/>
      <c r="T39" s="75"/>
      <c r="U39" s="80"/>
    </row>
    <row r="40" spans="1:34">
      <c r="A40" s="72"/>
      <c r="B40" s="50"/>
      <c r="C40" s="73"/>
      <c r="D40" s="73"/>
      <c r="E40" s="73"/>
      <c r="F40" s="74"/>
      <c r="G40" s="78"/>
      <c r="H40" s="76"/>
      <c r="I40" s="77"/>
      <c r="J40" s="99"/>
      <c r="K40" s="79"/>
      <c r="L40" s="80"/>
      <c r="M40" s="79"/>
      <c r="N40" s="74"/>
      <c r="O40" s="79"/>
      <c r="P40" s="74"/>
      <c r="Q40" s="79"/>
      <c r="R40" s="80"/>
      <c r="S40" s="78"/>
      <c r="T40" s="75"/>
      <c r="U40" s="80"/>
    </row>
    <row r="41" spans="1:34">
      <c r="A41" s="101">
        <v>17</v>
      </c>
      <c r="B41" s="102" t="s">
        <v>62</v>
      </c>
      <c r="C41" s="103" t="s">
        <v>63</v>
      </c>
      <c r="D41" s="115" t="s">
        <v>40</v>
      </c>
      <c r="E41" s="116">
        <v>13</v>
      </c>
      <c r="F41" s="63">
        <v>247843</v>
      </c>
      <c r="G41" s="64">
        <f>F41*1</f>
        <v>247843</v>
      </c>
      <c r="H41" s="63"/>
      <c r="I41" s="105">
        <v>34339</v>
      </c>
      <c r="J41" s="71"/>
      <c r="K41" s="88">
        <v>16630</v>
      </c>
      <c r="L41" s="71">
        <v>80000</v>
      </c>
      <c r="M41" s="88">
        <f>SUM(F41+G41+H41+I41+J41+K41+L41)</f>
        <v>626655</v>
      </c>
      <c r="N41" s="63">
        <v>15</v>
      </c>
      <c r="O41" s="69">
        <f>F41*2/190*N41*1.25</f>
        <v>48916.381578947367</v>
      </c>
      <c r="P41" s="63">
        <v>0</v>
      </c>
      <c r="Q41" s="69">
        <f>F41*2/190*P41*1.5</f>
        <v>0</v>
      </c>
      <c r="R41" s="70">
        <v>0</v>
      </c>
      <c r="S41" s="68">
        <v>0</v>
      </c>
      <c r="T41" s="63">
        <v>0</v>
      </c>
      <c r="U41" s="88">
        <f>SUM(M41+O41+Q41)</f>
        <v>675571.38157894742</v>
      </c>
      <c r="W41" s="97"/>
    </row>
    <row r="42" spans="1:34">
      <c r="A42" s="106"/>
      <c r="B42" s="37"/>
      <c r="C42" s="107"/>
      <c r="D42" s="108"/>
      <c r="E42" s="107"/>
      <c r="F42" s="83"/>
      <c r="G42" s="41"/>
      <c r="H42" s="83"/>
      <c r="I42" s="109"/>
      <c r="J42" s="48"/>
      <c r="K42" s="87"/>
      <c r="L42" s="48"/>
      <c r="M42" s="87"/>
      <c r="N42" s="83"/>
      <c r="O42" s="45"/>
      <c r="P42" s="83"/>
      <c r="Q42" s="45"/>
      <c r="R42" s="46"/>
      <c r="S42" s="44"/>
      <c r="T42" s="83"/>
      <c r="U42" s="87"/>
      <c r="W42" s="97"/>
    </row>
    <row r="43" spans="1:34">
      <c r="A43" s="72">
        <v>18</v>
      </c>
      <c r="B43" s="58" t="s">
        <v>64</v>
      </c>
      <c r="C43" s="117" t="s">
        <v>65</v>
      </c>
      <c r="D43" s="117" t="s">
        <v>27</v>
      </c>
      <c r="E43" s="117">
        <v>15</v>
      </c>
      <c r="F43" s="74">
        <v>234965</v>
      </c>
      <c r="G43" s="57">
        <f>F43*1</f>
        <v>234965</v>
      </c>
      <c r="H43" s="74"/>
      <c r="I43" s="77">
        <v>33024</v>
      </c>
      <c r="J43" s="80"/>
      <c r="K43" s="80">
        <v>16630</v>
      </c>
      <c r="L43" s="80"/>
      <c r="M43" s="80">
        <f>SUM(F43+G43+H43+I43+J43+K43+L43)</f>
        <v>519584</v>
      </c>
      <c r="N43" s="74">
        <v>0</v>
      </c>
      <c r="O43" s="59">
        <f>F43*2/190*N43*1.25</f>
        <v>0</v>
      </c>
      <c r="P43" s="74">
        <v>0</v>
      </c>
      <c r="Q43" s="59">
        <f>F43*2/190*P43*1.5</f>
        <v>0</v>
      </c>
      <c r="R43" s="59">
        <v>0</v>
      </c>
      <c r="S43" s="74">
        <v>0</v>
      </c>
      <c r="T43" s="74">
        <v>0</v>
      </c>
      <c r="U43" s="80">
        <f>SUM(M43+O43+Q43+S43+T43)</f>
        <v>519584</v>
      </c>
      <c r="W43" s="97"/>
    </row>
    <row r="44" spans="1:34">
      <c r="A44" s="118"/>
      <c r="B44" s="119"/>
      <c r="C44" s="73"/>
      <c r="D44" s="73"/>
      <c r="E44" s="73"/>
      <c r="F44" s="76"/>
      <c r="G44" s="54"/>
      <c r="H44" s="76"/>
      <c r="I44" s="120"/>
      <c r="J44" s="121"/>
      <c r="K44" s="121"/>
      <c r="L44" s="121"/>
      <c r="M44" s="121"/>
      <c r="N44" s="76"/>
      <c r="O44" s="77"/>
      <c r="P44" s="76"/>
      <c r="Q44" s="122"/>
      <c r="R44" s="122"/>
      <c r="S44" s="76"/>
      <c r="T44" s="76"/>
      <c r="U44" s="121"/>
      <c r="W44" s="97"/>
    </row>
    <row r="45" spans="1:34">
      <c r="A45" s="60">
        <v>19</v>
      </c>
      <c r="B45" s="61" t="s">
        <v>66</v>
      </c>
      <c r="C45" s="62" t="s">
        <v>67</v>
      </c>
      <c r="D45" s="62" t="s">
        <v>27</v>
      </c>
      <c r="E45" s="62">
        <v>14</v>
      </c>
      <c r="F45" s="63">
        <v>255944</v>
      </c>
      <c r="G45" s="64">
        <f>F45*1</f>
        <v>255944</v>
      </c>
      <c r="H45" s="65"/>
      <c r="I45" s="66">
        <v>35736</v>
      </c>
      <c r="J45" s="96"/>
      <c r="K45" s="88">
        <v>16630</v>
      </c>
      <c r="L45" s="71">
        <v>95101</v>
      </c>
      <c r="M45" s="88">
        <f>SUM(F45+G45+H45+I45+J45+K45+L45)</f>
        <v>659355</v>
      </c>
      <c r="N45" s="63">
        <v>0</v>
      </c>
      <c r="O45" s="69">
        <f>F45*2/190*N45*1.25</f>
        <v>0</v>
      </c>
      <c r="P45" s="63">
        <v>0</v>
      </c>
      <c r="Q45" s="69">
        <f>F45*2/190*P45*1.5</f>
        <v>0</v>
      </c>
      <c r="R45" s="70">
        <v>0</v>
      </c>
      <c r="S45" s="67">
        <v>0</v>
      </c>
      <c r="T45" s="68">
        <v>0</v>
      </c>
      <c r="U45" s="71">
        <f>SUM(M45+O45+Q45+S45+T45)</f>
        <v>659355</v>
      </c>
      <c r="W45" s="97"/>
    </row>
    <row r="46" spans="1:34">
      <c r="A46" s="81"/>
      <c r="B46" s="47"/>
      <c r="C46" s="82"/>
      <c r="D46" s="82"/>
      <c r="E46" s="82"/>
      <c r="F46" s="83"/>
      <c r="G46" s="86"/>
      <c r="H46" s="84"/>
      <c r="I46" s="85"/>
      <c r="J46" s="98"/>
      <c r="K46" s="87"/>
      <c r="L46" s="48"/>
      <c r="M46" s="87"/>
      <c r="N46" s="83"/>
      <c r="O46" s="87"/>
      <c r="P46" s="123"/>
      <c r="Q46" s="87"/>
      <c r="R46" s="48"/>
      <c r="S46" s="86"/>
      <c r="T46" s="44"/>
      <c r="U46" s="48"/>
    </row>
    <row r="47" spans="1:34">
      <c r="A47" s="72">
        <v>20</v>
      </c>
      <c r="B47" s="50" t="s">
        <v>68</v>
      </c>
      <c r="C47" s="73" t="s">
        <v>69</v>
      </c>
      <c r="D47" s="124" t="s">
        <v>27</v>
      </c>
      <c r="E47" s="124">
        <v>11</v>
      </c>
      <c r="F47" s="74">
        <v>318881</v>
      </c>
      <c r="G47" s="64">
        <f>F47*1</f>
        <v>318881</v>
      </c>
      <c r="H47" s="76"/>
      <c r="I47" s="66">
        <v>43874</v>
      </c>
      <c r="J47" s="99"/>
      <c r="K47" s="79">
        <v>16630</v>
      </c>
      <c r="L47" s="80">
        <v>0</v>
      </c>
      <c r="M47" s="79">
        <f>SUM(F47+G47+H47+I47+J47+K47+L47)</f>
        <v>698266</v>
      </c>
      <c r="N47" s="74">
        <v>3</v>
      </c>
      <c r="O47" s="69">
        <f>F47*2/190*N47*1.25</f>
        <v>12587.407894736843</v>
      </c>
      <c r="P47" s="74">
        <v>0</v>
      </c>
      <c r="Q47" s="69">
        <f>F47*2/190*P47*1.5</f>
        <v>0</v>
      </c>
      <c r="R47" s="80">
        <v>0</v>
      </c>
      <c r="S47" s="78">
        <v>0</v>
      </c>
      <c r="T47" s="75">
        <v>0</v>
      </c>
      <c r="U47" s="71">
        <f>SUM(M47+O47+Q47+S47+T47)</f>
        <v>710853.40789473685</v>
      </c>
      <c r="W47" s="97"/>
    </row>
    <row r="48" spans="1:34">
      <c r="A48" s="72"/>
      <c r="B48" s="50"/>
      <c r="C48" s="73"/>
      <c r="D48" s="73"/>
      <c r="E48" s="73"/>
      <c r="F48" s="74"/>
      <c r="G48" s="75"/>
      <c r="H48" s="76"/>
      <c r="I48" s="77"/>
      <c r="J48" s="99"/>
      <c r="K48" s="79"/>
      <c r="L48" s="80"/>
      <c r="M48" s="79"/>
      <c r="N48" s="74"/>
      <c r="O48" s="79"/>
      <c r="P48" s="125"/>
      <c r="Q48" s="79"/>
      <c r="R48" s="80"/>
      <c r="S48" s="78"/>
      <c r="T48" s="75"/>
      <c r="U48" s="80"/>
    </row>
    <row r="49" spans="1:23">
      <c r="A49" s="60">
        <v>21</v>
      </c>
      <c r="B49" s="61" t="s">
        <v>70</v>
      </c>
      <c r="C49" s="62" t="s">
        <v>71</v>
      </c>
      <c r="D49" s="62" t="s">
        <v>53</v>
      </c>
      <c r="E49" s="62">
        <v>14</v>
      </c>
      <c r="F49" s="63">
        <v>202193</v>
      </c>
      <c r="G49" s="64">
        <f>F49*1</f>
        <v>202193</v>
      </c>
      <c r="H49" s="65"/>
      <c r="I49" s="66">
        <v>15849</v>
      </c>
      <c r="J49" s="96"/>
      <c r="K49" s="88">
        <v>16630</v>
      </c>
      <c r="L49" s="71">
        <v>170618</v>
      </c>
      <c r="M49" s="71">
        <f>SUM(F49+G49+H49+I49+J49+K49+L49)</f>
        <v>607483</v>
      </c>
      <c r="N49" s="63">
        <v>7</v>
      </c>
      <c r="O49" s="69">
        <f>F49*2/190*N49*1.25</f>
        <v>18623.03947368421</v>
      </c>
      <c r="P49" s="63">
        <v>23</v>
      </c>
      <c r="Q49" s="69">
        <f>F49*2/190*P49*1.5</f>
        <v>73427.984210526309</v>
      </c>
      <c r="R49" s="70">
        <v>0</v>
      </c>
      <c r="S49" s="67">
        <v>0</v>
      </c>
      <c r="T49" s="68">
        <v>0</v>
      </c>
      <c r="U49" s="71">
        <f>SUM(M49+O49+Q49+S49+T49)</f>
        <v>699534.02368421049</v>
      </c>
      <c r="W49" s="97"/>
    </row>
    <row r="50" spans="1:23">
      <c r="A50" s="81"/>
      <c r="B50" s="47"/>
      <c r="C50" s="82"/>
      <c r="D50" s="82"/>
      <c r="E50" s="82"/>
      <c r="F50" s="83"/>
      <c r="G50" s="86"/>
      <c r="H50" s="84"/>
      <c r="I50" s="85"/>
      <c r="J50" s="98"/>
      <c r="K50" s="87"/>
      <c r="L50" s="48"/>
      <c r="M50" s="48"/>
      <c r="N50" s="83"/>
      <c r="O50" s="87"/>
      <c r="P50" s="123"/>
      <c r="Q50" s="87"/>
      <c r="R50" s="48"/>
      <c r="S50" s="86"/>
      <c r="T50" s="44"/>
      <c r="U50" s="48"/>
    </row>
    <row r="51" spans="1:23">
      <c r="A51" s="60">
        <v>22</v>
      </c>
      <c r="B51" s="61" t="s">
        <v>72</v>
      </c>
      <c r="C51" s="62" t="s">
        <v>73</v>
      </c>
      <c r="D51" s="62" t="s">
        <v>27</v>
      </c>
      <c r="E51" s="62">
        <v>15</v>
      </c>
      <c r="F51" s="63">
        <v>234965</v>
      </c>
      <c r="G51" s="64">
        <f>F51*1</f>
        <v>234965</v>
      </c>
      <c r="H51" s="65"/>
      <c r="I51" s="66">
        <v>33024</v>
      </c>
      <c r="J51" s="96"/>
      <c r="K51" s="88">
        <v>16630</v>
      </c>
      <c r="L51" s="71">
        <v>81648</v>
      </c>
      <c r="M51" s="88">
        <f>SUM(F51+G51+H51+I51+J51+K51+L51)</f>
        <v>601232</v>
      </c>
      <c r="N51" s="63">
        <v>2</v>
      </c>
      <c r="O51" s="69">
        <f>F51*2/190*N51*1.25</f>
        <v>6183.28947368421</v>
      </c>
      <c r="P51" s="63">
        <v>2</v>
      </c>
      <c r="Q51" s="69">
        <f>F51*2/190*P51*1.5</f>
        <v>7419.9473684210525</v>
      </c>
      <c r="R51" s="70">
        <v>0</v>
      </c>
      <c r="S51" s="67">
        <v>0</v>
      </c>
      <c r="T51" s="68">
        <v>50000</v>
      </c>
      <c r="U51" s="71">
        <f>SUM(M51+O51+Q51+S51+T51)</f>
        <v>664835.23684210517</v>
      </c>
      <c r="W51" s="97"/>
    </row>
    <row r="52" spans="1:23">
      <c r="A52" s="81"/>
      <c r="B52" s="47"/>
      <c r="C52" s="82"/>
      <c r="D52" s="82"/>
      <c r="E52" s="82"/>
      <c r="F52" s="83"/>
      <c r="G52" s="86"/>
      <c r="H52" s="84"/>
      <c r="I52" s="85"/>
      <c r="J52" s="98"/>
      <c r="K52" s="87"/>
      <c r="L52" s="48"/>
      <c r="M52" s="87"/>
      <c r="N52" s="83"/>
      <c r="O52" s="87"/>
      <c r="P52" s="123"/>
      <c r="Q52" s="87"/>
      <c r="R52" s="48"/>
      <c r="S52" s="86"/>
      <c r="T52" s="44"/>
      <c r="U52" s="48"/>
    </row>
    <row r="53" spans="1:23">
      <c r="A53" s="72">
        <v>23</v>
      </c>
      <c r="B53" s="50" t="s">
        <v>74</v>
      </c>
      <c r="C53" s="73" t="s">
        <v>75</v>
      </c>
      <c r="D53" s="73" t="s">
        <v>27</v>
      </c>
      <c r="E53" s="73">
        <v>12</v>
      </c>
      <c r="F53" s="74">
        <v>297902</v>
      </c>
      <c r="G53" s="64">
        <f>F53*1</f>
        <v>297902</v>
      </c>
      <c r="H53" s="76"/>
      <c r="I53" s="66">
        <v>41162</v>
      </c>
      <c r="J53" s="99"/>
      <c r="K53" s="79">
        <v>16630</v>
      </c>
      <c r="L53" s="80">
        <v>102099</v>
      </c>
      <c r="M53" s="79">
        <f>SUM(F53+G53+H53+I53+J53+K53+L53)</f>
        <v>755695</v>
      </c>
      <c r="N53" s="74">
        <v>0</v>
      </c>
      <c r="O53" s="69">
        <f>F53*2/190*N53*1.25</f>
        <v>0</v>
      </c>
      <c r="P53" s="74">
        <v>0</v>
      </c>
      <c r="Q53" s="69">
        <f>F53*2/190*P53*1.5</f>
        <v>0</v>
      </c>
      <c r="R53" s="59">
        <v>1</v>
      </c>
      <c r="S53" s="78">
        <v>0</v>
      </c>
      <c r="T53" s="75">
        <v>0</v>
      </c>
      <c r="U53" s="71">
        <f>SUM(M53+O53+Q53+S53+T53)</f>
        <v>755695</v>
      </c>
      <c r="W53" s="97"/>
    </row>
    <row r="54" spans="1:23">
      <c r="A54" s="72"/>
      <c r="B54" s="50"/>
      <c r="C54" s="73"/>
      <c r="D54" s="73"/>
      <c r="E54" s="73"/>
      <c r="F54" s="74"/>
      <c r="G54" s="75"/>
      <c r="H54" s="76"/>
      <c r="I54" s="77"/>
      <c r="J54" s="99"/>
      <c r="K54" s="79"/>
      <c r="L54" s="80"/>
      <c r="M54" s="79"/>
      <c r="N54" s="74"/>
      <c r="O54" s="79"/>
      <c r="P54" s="125"/>
      <c r="Q54" s="79"/>
      <c r="R54" s="80"/>
      <c r="S54" s="78"/>
      <c r="T54" s="75"/>
      <c r="U54" s="80"/>
    </row>
    <row r="55" spans="1:23">
      <c r="A55" s="72"/>
      <c r="B55" s="50"/>
      <c r="C55" s="73"/>
      <c r="D55" s="73"/>
      <c r="E55" s="73"/>
      <c r="F55" s="74"/>
      <c r="G55" s="75"/>
      <c r="H55" s="76"/>
      <c r="I55" s="77"/>
      <c r="J55" s="99"/>
      <c r="K55" s="79"/>
      <c r="L55" s="80"/>
      <c r="M55" s="79"/>
      <c r="N55" s="74"/>
      <c r="O55" s="79"/>
      <c r="P55" s="125"/>
      <c r="Q55" s="79"/>
      <c r="R55" s="80"/>
      <c r="S55" s="78"/>
      <c r="T55" s="75"/>
      <c r="U55" s="80"/>
    </row>
    <row r="56" spans="1:23">
      <c r="A56" s="101">
        <v>24</v>
      </c>
      <c r="B56" s="102" t="s">
        <v>76</v>
      </c>
      <c r="C56" s="103" t="s">
        <v>77</v>
      </c>
      <c r="D56" s="104" t="s">
        <v>30</v>
      </c>
      <c r="E56" s="103">
        <v>14</v>
      </c>
      <c r="F56" s="63">
        <v>511525</v>
      </c>
      <c r="G56" s="64">
        <f>F56*1</f>
        <v>511525</v>
      </c>
      <c r="H56" s="63"/>
      <c r="I56" s="105">
        <v>68173</v>
      </c>
      <c r="J56" s="71"/>
      <c r="K56" s="88">
        <v>16630</v>
      </c>
      <c r="L56" s="71"/>
      <c r="M56" s="88">
        <f>SUM(F56+G56+H56+I56+J56+K56+L56)</f>
        <v>1107853</v>
      </c>
      <c r="N56" s="63">
        <v>0</v>
      </c>
      <c r="O56" s="88">
        <v>0</v>
      </c>
      <c r="P56" s="63">
        <v>0</v>
      </c>
      <c r="Q56" s="69">
        <f>F56*2/190*P56*1.5</f>
        <v>0</v>
      </c>
      <c r="R56" s="71">
        <v>0</v>
      </c>
      <c r="S56" s="68">
        <v>0</v>
      </c>
      <c r="T56" s="63">
        <v>0</v>
      </c>
      <c r="U56" s="88">
        <f>SUM(M56+O56+Q56+S56+T56)</f>
        <v>1107853</v>
      </c>
      <c r="W56" s="97"/>
    </row>
    <row r="57" spans="1:23">
      <c r="A57" s="106"/>
      <c r="B57" s="37"/>
      <c r="C57" s="107"/>
      <c r="D57" s="108"/>
      <c r="E57" s="107"/>
      <c r="F57" s="83"/>
      <c r="G57" s="41"/>
      <c r="H57" s="83"/>
      <c r="I57" s="109"/>
      <c r="J57" s="48"/>
      <c r="K57" s="87"/>
      <c r="L57" s="48"/>
      <c r="M57" s="87"/>
      <c r="N57" s="83"/>
      <c r="O57" s="87"/>
      <c r="P57" s="83"/>
      <c r="Q57" s="45"/>
      <c r="R57" s="48"/>
      <c r="S57" s="44"/>
      <c r="T57" s="83"/>
      <c r="U57" s="87"/>
      <c r="W57" s="97"/>
    </row>
    <row r="58" spans="1:23">
      <c r="A58" s="72">
        <v>25</v>
      </c>
      <c r="B58" s="50" t="s">
        <v>78</v>
      </c>
      <c r="C58" s="73" t="s">
        <v>79</v>
      </c>
      <c r="D58" s="126" t="s">
        <v>40</v>
      </c>
      <c r="E58" s="127">
        <v>12</v>
      </c>
      <c r="F58" s="74">
        <v>266619</v>
      </c>
      <c r="G58" s="56">
        <f>F58*1</f>
        <v>266619</v>
      </c>
      <c r="H58" s="76"/>
      <c r="I58" s="77">
        <v>36762</v>
      </c>
      <c r="J58" s="99"/>
      <c r="K58" s="79">
        <v>16630</v>
      </c>
      <c r="L58" s="80"/>
      <c r="M58" s="79">
        <f>SUM(F58+G58+H58+I58+J58+K58+L58)</f>
        <v>586630</v>
      </c>
      <c r="N58" s="74">
        <v>8</v>
      </c>
      <c r="O58" s="89">
        <f>F58*2/190*N58*1.25</f>
        <v>28065.157894736843</v>
      </c>
      <c r="P58" s="74">
        <v>0</v>
      </c>
      <c r="Q58" s="89">
        <f>F58*2/190*P58*1.5</f>
        <v>0</v>
      </c>
      <c r="R58" s="59">
        <v>0</v>
      </c>
      <c r="S58" s="78">
        <v>0</v>
      </c>
      <c r="T58" s="75">
        <v>0</v>
      </c>
      <c r="U58" s="80">
        <f>SUM(M58+O58+Q58+S58+T58)</f>
        <v>614695.15789473685</v>
      </c>
      <c r="W58" s="97"/>
    </row>
    <row r="59" spans="1:23">
      <c r="A59" s="72"/>
      <c r="B59" s="50"/>
      <c r="C59" s="73"/>
      <c r="D59" s="117"/>
      <c r="E59" s="128"/>
      <c r="F59" s="74"/>
      <c r="G59" s="56"/>
      <c r="H59" s="76"/>
      <c r="I59" s="77"/>
      <c r="J59" s="99"/>
      <c r="K59" s="79"/>
      <c r="L59" s="80"/>
      <c r="M59" s="79"/>
      <c r="N59" s="74"/>
      <c r="O59" s="89"/>
      <c r="P59" s="74"/>
      <c r="Q59" s="89"/>
      <c r="R59" s="59"/>
      <c r="S59" s="78"/>
      <c r="T59" s="75"/>
      <c r="U59" s="80"/>
      <c r="W59" s="97"/>
    </row>
    <row r="60" spans="1:23">
      <c r="A60" s="72"/>
      <c r="B60" s="50"/>
      <c r="C60" s="73"/>
      <c r="D60" s="117"/>
      <c r="E60" s="128"/>
      <c r="F60" s="74"/>
      <c r="G60" s="75"/>
      <c r="H60" s="76"/>
      <c r="I60" s="77"/>
      <c r="J60" s="99"/>
      <c r="K60" s="79"/>
      <c r="L60" s="80"/>
      <c r="M60" s="79"/>
      <c r="N60" s="74"/>
      <c r="O60" s="79"/>
      <c r="P60" s="125"/>
      <c r="Q60" s="79"/>
      <c r="R60" s="80"/>
      <c r="S60" s="78"/>
      <c r="T60" s="75"/>
      <c r="U60" s="80"/>
    </row>
    <row r="61" spans="1:23">
      <c r="A61" s="72"/>
      <c r="B61" s="50"/>
      <c r="C61" s="73"/>
      <c r="D61" s="117"/>
      <c r="E61" s="128"/>
      <c r="F61" s="74"/>
      <c r="G61" s="75"/>
      <c r="H61" s="76"/>
      <c r="I61" s="77"/>
      <c r="J61" s="99"/>
      <c r="K61" s="79"/>
      <c r="L61" s="80"/>
      <c r="M61" s="79"/>
      <c r="N61" s="74"/>
      <c r="O61" s="79"/>
      <c r="P61" s="125"/>
      <c r="Q61" s="79"/>
      <c r="R61" s="80"/>
      <c r="S61" s="78"/>
      <c r="T61" s="75"/>
      <c r="U61" s="80"/>
    </row>
    <row r="62" spans="1:23">
      <c r="A62" s="101">
        <v>26</v>
      </c>
      <c r="B62" s="102" t="s">
        <v>80</v>
      </c>
      <c r="C62" s="103" t="s">
        <v>81</v>
      </c>
      <c r="D62" s="104" t="s">
        <v>27</v>
      </c>
      <c r="E62" s="104">
        <v>15</v>
      </c>
      <c r="F62" s="67">
        <v>234965</v>
      </c>
      <c r="G62" s="92">
        <f>F62*1</f>
        <v>234965</v>
      </c>
      <c r="H62" s="63"/>
      <c r="I62" s="129">
        <v>33024</v>
      </c>
      <c r="J62" s="96"/>
      <c r="K62" s="88">
        <v>16630</v>
      </c>
      <c r="L62" s="71"/>
      <c r="M62" s="71">
        <f>SUM(F62+G62+H62+I62+J62+K62+L62)</f>
        <v>519584</v>
      </c>
      <c r="N62" s="63">
        <v>1</v>
      </c>
      <c r="O62" s="69">
        <f>F62*2/190*N62*1.25</f>
        <v>3091.644736842105</v>
      </c>
      <c r="P62" s="63">
        <v>1</v>
      </c>
      <c r="Q62" s="69">
        <f>F62*2/190*P62*1.5</f>
        <v>3709.9736842105262</v>
      </c>
      <c r="R62" s="70">
        <v>0</v>
      </c>
      <c r="S62" s="67">
        <v>0</v>
      </c>
      <c r="T62" s="68">
        <v>0</v>
      </c>
      <c r="U62" s="71">
        <f>SUM(M62+O62+Q62+S62+T62)</f>
        <v>526385.61842105258</v>
      </c>
      <c r="W62" s="97"/>
    </row>
    <row r="63" spans="1:23">
      <c r="A63" s="106"/>
      <c r="B63" s="37"/>
      <c r="C63" s="107"/>
      <c r="D63" s="108"/>
      <c r="E63" s="108"/>
      <c r="F63" s="78"/>
      <c r="G63" s="57"/>
      <c r="H63" s="74"/>
      <c r="I63" s="130"/>
      <c r="J63" s="99"/>
      <c r="K63" s="79"/>
      <c r="L63" s="80"/>
      <c r="M63" s="80"/>
      <c r="N63" s="74"/>
      <c r="O63" s="89"/>
      <c r="P63" s="74"/>
      <c r="Q63" s="89"/>
      <c r="R63" s="59"/>
      <c r="S63" s="78"/>
      <c r="T63" s="75"/>
      <c r="U63" s="80"/>
      <c r="W63" s="97"/>
    </row>
    <row r="64" spans="1:23">
      <c r="A64" s="72">
        <v>27</v>
      </c>
      <c r="B64" s="50" t="s">
        <v>82</v>
      </c>
      <c r="C64" s="73" t="s">
        <v>83</v>
      </c>
      <c r="D64" s="73" t="s">
        <v>27</v>
      </c>
      <c r="E64" s="73">
        <v>12</v>
      </c>
      <c r="F64" s="63">
        <v>297902</v>
      </c>
      <c r="G64" s="64">
        <f>F64*1</f>
        <v>297902</v>
      </c>
      <c r="H64" s="65"/>
      <c r="I64" s="66">
        <v>41162</v>
      </c>
      <c r="J64" s="96"/>
      <c r="K64" s="88">
        <v>16630</v>
      </c>
      <c r="L64" s="71">
        <v>105599</v>
      </c>
      <c r="M64" s="71">
        <f>SUM(F64+G64+H64+I64+J64+K64+L64)</f>
        <v>759195</v>
      </c>
      <c r="N64" s="63">
        <v>0</v>
      </c>
      <c r="O64" s="69">
        <f>F64*2/190*N64*1.25</f>
        <v>0</v>
      </c>
      <c r="P64" s="63">
        <v>0</v>
      </c>
      <c r="Q64" s="69">
        <f>F64*2/190*P64*1.5</f>
        <v>0</v>
      </c>
      <c r="R64" s="70">
        <v>0</v>
      </c>
      <c r="S64" s="67">
        <v>0</v>
      </c>
      <c r="T64" s="68">
        <v>0</v>
      </c>
      <c r="U64" s="71">
        <f>SUM(M64+O64+Q64+S64+T64)</f>
        <v>759195</v>
      </c>
      <c r="W64" s="97"/>
    </row>
    <row r="65" spans="1:35" ht="13.5" thickBot="1">
      <c r="A65" s="131"/>
      <c r="B65" s="132"/>
      <c r="C65" s="133"/>
      <c r="D65" s="133"/>
      <c r="E65" s="133"/>
      <c r="F65" s="134"/>
      <c r="G65" s="135"/>
      <c r="H65" s="136"/>
      <c r="I65" s="137"/>
      <c r="J65" s="138"/>
      <c r="K65" s="139"/>
      <c r="L65" s="140"/>
      <c r="M65" s="140"/>
      <c r="N65" s="134"/>
      <c r="O65" s="139"/>
      <c r="P65" s="141"/>
      <c r="Q65" s="139"/>
      <c r="R65" s="140"/>
      <c r="S65" s="135"/>
      <c r="T65" s="142"/>
      <c r="U65" s="140"/>
    </row>
    <row r="66" spans="1:35">
      <c r="A66">
        <v>28</v>
      </c>
      <c r="B66" s="102" t="s">
        <v>84</v>
      </c>
      <c r="C66" s="103" t="s">
        <v>85</v>
      </c>
      <c r="D66" s="104" t="s">
        <v>30</v>
      </c>
      <c r="E66" s="103">
        <v>15</v>
      </c>
      <c r="F66" s="143">
        <v>445916</v>
      </c>
      <c r="G66" s="144">
        <f>F66*1</f>
        <v>445916</v>
      </c>
      <c r="H66" s="143"/>
      <c r="I66" s="145">
        <v>62585</v>
      </c>
      <c r="J66" s="146"/>
      <c r="K66" s="146">
        <v>16630</v>
      </c>
      <c r="L66" s="146">
        <v>44592</v>
      </c>
      <c r="M66" s="146">
        <f>SUM(F66+G66+H66+I66+J66+K66+L66)</f>
        <v>1015639</v>
      </c>
      <c r="N66" s="143">
        <v>12</v>
      </c>
      <c r="O66" s="147">
        <f>F66*2/190*N66*1.25</f>
        <v>70407.789473684214</v>
      </c>
      <c r="P66" s="143">
        <v>12</v>
      </c>
      <c r="Q66" s="147">
        <f>F66*2/190*P66*1.5</f>
        <v>84489.347368421062</v>
      </c>
      <c r="R66" s="148">
        <v>4</v>
      </c>
      <c r="S66" s="149">
        <v>0</v>
      </c>
      <c r="T66" s="149">
        <v>0</v>
      </c>
      <c r="U66" s="71">
        <f>SUM(M66+O66+Q66+S66+T66)</f>
        <v>1170536.1368421053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>
      <c r="A67" s="118"/>
      <c r="B67" s="37"/>
      <c r="C67" s="128"/>
      <c r="D67" s="108"/>
      <c r="E67" s="128"/>
      <c r="F67" s="150"/>
      <c r="G67" s="151"/>
      <c r="H67" s="150"/>
      <c r="I67" s="152"/>
      <c r="J67" s="153"/>
      <c r="K67" s="153"/>
      <c r="L67" s="153"/>
      <c r="M67" s="153"/>
      <c r="N67" s="154"/>
      <c r="O67" s="155"/>
      <c r="P67" s="154"/>
      <c r="Q67" s="155"/>
      <c r="R67" s="156"/>
      <c r="S67" s="157"/>
      <c r="T67" s="157"/>
      <c r="U67" s="111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>
      <c r="A68" s="60">
        <v>29</v>
      </c>
      <c r="B68" s="61" t="s">
        <v>86</v>
      </c>
      <c r="C68" s="104" t="s">
        <v>87</v>
      </c>
      <c r="D68" s="104" t="s">
        <v>37</v>
      </c>
      <c r="E68" s="104">
        <v>9</v>
      </c>
      <c r="F68" s="143">
        <v>347428</v>
      </c>
      <c r="G68" s="144">
        <f>F68*1</f>
        <v>347428</v>
      </c>
      <c r="H68" s="143"/>
      <c r="I68" s="158">
        <v>47361</v>
      </c>
      <c r="J68" s="146"/>
      <c r="K68" s="159">
        <v>16630</v>
      </c>
      <c r="L68" s="160">
        <v>120319</v>
      </c>
      <c r="M68" s="146">
        <f>SUM(F68+G68+H68+I68+J68+K68+L68)</f>
        <v>879166</v>
      </c>
      <c r="N68" s="161">
        <v>0</v>
      </c>
      <c r="O68" s="162">
        <f>F68*2/190*N68*1.25</f>
        <v>0</v>
      </c>
      <c r="P68" s="143">
        <v>0</v>
      </c>
      <c r="Q68" s="162">
        <f>F68*2/190*P68*1.5</f>
        <v>0</v>
      </c>
      <c r="R68" s="148">
        <v>0</v>
      </c>
      <c r="S68" s="163">
        <v>0</v>
      </c>
      <c r="T68" s="164">
        <v>0</v>
      </c>
      <c r="U68" s="71">
        <f>SUM(M68+O68+Q68+S68+T68)</f>
        <v>879166</v>
      </c>
    </row>
    <row r="69" spans="1:35">
      <c r="A69" s="72"/>
      <c r="B69" s="50"/>
      <c r="C69" s="117"/>
      <c r="D69" s="117"/>
      <c r="E69" s="117"/>
      <c r="F69" s="165"/>
      <c r="G69" s="151"/>
      <c r="H69" s="165"/>
      <c r="I69" s="152"/>
      <c r="J69" s="166"/>
      <c r="K69" s="167"/>
      <c r="L69" s="168"/>
      <c r="M69" s="166"/>
      <c r="N69" s="169"/>
      <c r="O69" s="170"/>
      <c r="P69" s="165"/>
      <c r="Q69" s="170"/>
      <c r="R69" s="171"/>
      <c r="S69" s="172"/>
      <c r="T69" s="173"/>
      <c r="U69" s="80"/>
    </row>
    <row r="70" spans="1:35">
      <c r="A70" s="72"/>
      <c r="B70" s="50"/>
      <c r="C70" s="117"/>
      <c r="D70" s="117"/>
      <c r="E70" s="117"/>
      <c r="F70" s="165"/>
      <c r="G70" s="151"/>
      <c r="H70" s="165"/>
      <c r="I70" s="152"/>
      <c r="J70" s="166"/>
      <c r="K70" s="167"/>
      <c r="L70" s="168"/>
      <c r="M70" s="166"/>
      <c r="N70" s="169"/>
      <c r="O70" s="170"/>
      <c r="P70" s="165"/>
      <c r="Q70" s="170"/>
      <c r="R70" s="171"/>
      <c r="S70" s="172"/>
      <c r="T70" s="173"/>
      <c r="U70" s="80"/>
    </row>
    <row r="71" spans="1:35">
      <c r="A71" s="72"/>
      <c r="B71" s="50"/>
      <c r="C71" s="117"/>
      <c r="D71" s="117"/>
      <c r="E71" s="117"/>
      <c r="F71" s="165"/>
      <c r="G71" s="169"/>
      <c r="H71" s="165"/>
      <c r="I71" s="152"/>
      <c r="J71" s="166"/>
      <c r="K71" s="167"/>
      <c r="L71" s="168"/>
      <c r="M71" s="166"/>
      <c r="N71" s="169"/>
      <c r="O71" s="167"/>
      <c r="P71" s="165"/>
      <c r="Q71" s="167"/>
      <c r="R71" s="174"/>
      <c r="S71" s="172"/>
      <c r="T71" s="173"/>
      <c r="U71" s="174"/>
    </row>
    <row r="72" spans="1:35">
      <c r="A72" s="72"/>
      <c r="B72" s="50"/>
      <c r="C72" s="117"/>
      <c r="D72" s="117"/>
      <c r="E72" s="117"/>
      <c r="F72" s="165"/>
      <c r="G72" s="169"/>
      <c r="H72" s="165"/>
      <c r="I72" s="152"/>
      <c r="J72" s="166"/>
      <c r="K72" s="167"/>
      <c r="L72" s="168"/>
      <c r="M72" s="166"/>
      <c r="N72" s="169"/>
      <c r="O72" s="167"/>
      <c r="P72" s="165"/>
      <c r="Q72" s="167"/>
      <c r="R72" s="174"/>
      <c r="S72" s="172"/>
      <c r="T72" s="173"/>
      <c r="U72" s="174"/>
    </row>
    <row r="73" spans="1:35">
      <c r="A73" s="72"/>
      <c r="B73" s="50"/>
      <c r="C73" s="117"/>
      <c r="D73" s="117"/>
      <c r="E73" s="117"/>
      <c r="F73" s="165"/>
      <c r="G73" s="169"/>
      <c r="H73" s="165"/>
      <c r="I73" s="152"/>
      <c r="J73" s="166"/>
      <c r="K73" s="167"/>
      <c r="L73" s="168"/>
      <c r="M73" s="166"/>
      <c r="N73" s="169"/>
      <c r="O73" s="167"/>
      <c r="P73" s="165"/>
      <c r="Q73" s="167"/>
      <c r="R73" s="174"/>
      <c r="S73" s="172"/>
      <c r="T73" s="173"/>
      <c r="U73" s="174"/>
    </row>
    <row r="74" spans="1:35">
      <c r="A74" s="72">
        <v>30</v>
      </c>
      <c r="B74" s="50" t="s">
        <v>88</v>
      </c>
      <c r="C74" s="117" t="s">
        <v>89</v>
      </c>
      <c r="D74" s="117" t="s">
        <v>30</v>
      </c>
      <c r="E74" s="117">
        <v>12</v>
      </c>
      <c r="F74" s="165">
        <v>297691</v>
      </c>
      <c r="G74" s="151">
        <f>F74*1</f>
        <v>297691</v>
      </c>
      <c r="H74" s="165"/>
      <c r="I74" s="152">
        <v>79349</v>
      </c>
      <c r="J74" s="166"/>
      <c r="K74" s="167">
        <v>16630</v>
      </c>
      <c r="L74" s="168">
        <v>28269</v>
      </c>
      <c r="M74" s="166">
        <f>SUM(F74+G74+H74+I74+J74+K74+L74)</f>
        <v>719630</v>
      </c>
      <c r="N74" s="169">
        <v>0</v>
      </c>
      <c r="O74" s="170">
        <f>F74*2/190*N74*1.25</f>
        <v>0</v>
      </c>
      <c r="P74" s="165">
        <v>0</v>
      </c>
      <c r="Q74" s="170">
        <f>F74*2/190*P74*1.5</f>
        <v>0</v>
      </c>
      <c r="R74" s="171">
        <v>0</v>
      </c>
      <c r="S74" s="172">
        <v>0</v>
      </c>
      <c r="T74" s="173">
        <v>0</v>
      </c>
      <c r="U74" s="80">
        <f>SUM(M74+O74+Q74+S74+T74)</f>
        <v>719630</v>
      </c>
    </row>
    <row r="75" spans="1:35">
      <c r="A75" s="81"/>
      <c r="B75" s="47"/>
      <c r="C75" s="108"/>
      <c r="D75" s="108"/>
      <c r="E75" s="108"/>
      <c r="F75" s="150"/>
      <c r="G75" s="175"/>
      <c r="H75" s="150"/>
      <c r="I75" s="176"/>
      <c r="J75" s="177"/>
      <c r="K75" s="178"/>
      <c r="L75" s="153"/>
      <c r="M75" s="166"/>
      <c r="N75" s="175"/>
      <c r="O75" s="178"/>
      <c r="P75" s="150"/>
      <c r="Q75" s="178"/>
      <c r="R75" s="179"/>
      <c r="S75" s="180"/>
      <c r="T75" s="181"/>
      <c r="U75" s="179"/>
    </row>
    <row r="76" spans="1:35">
      <c r="A76" s="60">
        <v>31</v>
      </c>
      <c r="B76" s="182" t="s">
        <v>90</v>
      </c>
      <c r="C76" s="104" t="s">
        <v>91</v>
      </c>
      <c r="D76" s="104" t="s">
        <v>40</v>
      </c>
      <c r="E76" s="104">
        <v>15</v>
      </c>
      <c r="F76" s="143">
        <v>200804</v>
      </c>
      <c r="G76" s="144">
        <f>F76*1</f>
        <v>200804</v>
      </c>
      <c r="H76" s="143"/>
      <c r="I76" s="158">
        <v>29494</v>
      </c>
      <c r="J76" s="146"/>
      <c r="K76" s="159">
        <v>16630</v>
      </c>
      <c r="L76" s="160"/>
      <c r="M76" s="146">
        <f>SUM(F76+G76+H76+I76+J76+K76+L76)</f>
        <v>447732</v>
      </c>
      <c r="N76" s="161">
        <v>0</v>
      </c>
      <c r="O76" s="162">
        <f>F76*2/190*N76*1.25</f>
        <v>0</v>
      </c>
      <c r="P76" s="143">
        <v>0</v>
      </c>
      <c r="Q76" s="162">
        <f>F76*2/190*P76*1.5</f>
        <v>0</v>
      </c>
      <c r="R76" s="148">
        <v>0</v>
      </c>
      <c r="S76" s="163">
        <v>0</v>
      </c>
      <c r="T76" s="164">
        <v>0</v>
      </c>
      <c r="U76" s="71">
        <f>SUM(M76+O76+Q76+S76+T76)</f>
        <v>447732</v>
      </c>
    </row>
    <row r="77" spans="1:35">
      <c r="A77" s="118"/>
      <c r="B77" s="183"/>
      <c r="C77" s="82"/>
      <c r="D77" s="82"/>
      <c r="E77" s="82"/>
      <c r="F77" s="154"/>
      <c r="G77" s="184"/>
      <c r="H77" s="154"/>
      <c r="I77" s="185"/>
      <c r="J77" s="153"/>
      <c r="K77" s="153"/>
      <c r="L77" s="153"/>
      <c r="M77" s="153"/>
      <c r="N77" s="154"/>
      <c r="O77" s="155"/>
      <c r="P77" s="154"/>
      <c r="Q77" s="155"/>
      <c r="R77" s="156"/>
      <c r="S77" s="157"/>
      <c r="T77" s="157"/>
      <c r="U77" s="111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5">
      <c r="A78" s="60">
        <v>32</v>
      </c>
      <c r="B78" s="61" t="s">
        <v>92</v>
      </c>
      <c r="C78" s="104" t="s">
        <v>93</v>
      </c>
      <c r="D78" s="104" t="s">
        <v>27</v>
      </c>
      <c r="E78" s="104">
        <v>15</v>
      </c>
      <c r="F78" s="143">
        <v>234965</v>
      </c>
      <c r="G78" s="144">
        <f>F78*1</f>
        <v>234965</v>
      </c>
      <c r="H78" s="143"/>
      <c r="I78" s="158">
        <v>33024</v>
      </c>
      <c r="J78" s="146"/>
      <c r="K78" s="146">
        <v>16630</v>
      </c>
      <c r="L78" s="160">
        <v>81648</v>
      </c>
      <c r="M78" s="146">
        <f>SUM(F78+G78+H78+I78+J78+K78+L78)</f>
        <v>601232</v>
      </c>
      <c r="N78" s="161">
        <v>0</v>
      </c>
      <c r="O78" s="162">
        <f>F78*2/190*N78*1.25</f>
        <v>0</v>
      </c>
      <c r="P78" s="143">
        <v>9</v>
      </c>
      <c r="Q78" s="162">
        <f>F78*2/190*P78*1.5</f>
        <v>33389.763157894733</v>
      </c>
      <c r="R78" s="148">
        <v>0</v>
      </c>
      <c r="S78" s="163">
        <v>0</v>
      </c>
      <c r="T78" s="164">
        <v>0</v>
      </c>
      <c r="U78" s="71">
        <f>SUM(M78+O78+Q78+S78+T78)</f>
        <v>634621.76315789472</v>
      </c>
    </row>
    <row r="79" spans="1:35">
      <c r="A79" s="81"/>
      <c r="B79" s="47"/>
      <c r="C79" s="108"/>
      <c r="D79" s="108"/>
      <c r="E79" s="108"/>
      <c r="F79" s="150"/>
      <c r="G79" s="186"/>
      <c r="H79" s="150"/>
      <c r="I79" s="176"/>
      <c r="J79" s="177"/>
      <c r="K79" s="177"/>
      <c r="L79" s="153"/>
      <c r="M79" s="177"/>
      <c r="N79" s="175"/>
      <c r="O79" s="178"/>
      <c r="P79" s="150"/>
      <c r="Q79" s="178"/>
      <c r="R79" s="179"/>
      <c r="S79" s="180"/>
      <c r="T79" s="181"/>
      <c r="U79" s="179"/>
      <c r="V79" s="2"/>
      <c r="AH79" s="2"/>
    </row>
    <row r="80" spans="1:35">
      <c r="A80" s="60">
        <v>33</v>
      </c>
      <c r="B80" s="61" t="s">
        <v>94</v>
      </c>
      <c r="C80" s="104" t="s">
        <v>95</v>
      </c>
      <c r="D80" s="104" t="s">
        <v>27</v>
      </c>
      <c r="E80" s="104">
        <v>15</v>
      </c>
      <c r="F80" s="143">
        <v>224837</v>
      </c>
      <c r="G80" s="144">
        <f>F80*1</f>
        <v>224837</v>
      </c>
      <c r="H80" s="143"/>
      <c r="I80" s="158">
        <v>33024</v>
      </c>
      <c r="J80" s="146"/>
      <c r="K80" s="159">
        <v>16630</v>
      </c>
      <c r="L80" s="160"/>
      <c r="M80" s="146">
        <f>SUM(F80+G80+H80+I80+J80+K80+L80)</f>
        <v>499328</v>
      </c>
      <c r="N80" s="161">
        <v>2</v>
      </c>
      <c r="O80" s="162">
        <f>F80*2/190*N80*1.25</f>
        <v>5916.7631578947376</v>
      </c>
      <c r="P80" s="143">
        <v>22</v>
      </c>
      <c r="Q80" s="162">
        <f>F80*2/190*P80*1.5</f>
        <v>78101.273684210537</v>
      </c>
      <c r="R80" s="148">
        <v>0</v>
      </c>
      <c r="S80" s="163">
        <v>0</v>
      </c>
      <c r="T80" s="163">
        <v>0</v>
      </c>
      <c r="U80" s="71">
        <f>SUM(M80+O80+Q80+S80+T80)</f>
        <v>583346.03684210521</v>
      </c>
      <c r="V80" s="2"/>
    </row>
    <row r="81" spans="1:34">
      <c r="A81" s="118"/>
      <c r="B81" s="183"/>
      <c r="C81" s="82"/>
      <c r="D81" s="82"/>
      <c r="E81" s="82"/>
      <c r="F81" s="154"/>
      <c r="G81" s="184"/>
      <c r="H81" s="154"/>
      <c r="I81" s="185"/>
      <c r="J81" s="153"/>
      <c r="K81" s="153"/>
      <c r="L81" s="153"/>
      <c r="M81" s="153"/>
      <c r="N81" s="150"/>
      <c r="O81" s="187"/>
      <c r="P81" s="188"/>
      <c r="Q81" s="155"/>
      <c r="R81" s="156"/>
      <c r="S81" s="189"/>
      <c r="T81" s="173"/>
      <c r="U81" s="111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4">
      <c r="A82" s="60">
        <v>34</v>
      </c>
      <c r="B82" s="61" t="s">
        <v>96</v>
      </c>
      <c r="C82" s="104" t="s">
        <v>97</v>
      </c>
      <c r="D82" s="104" t="s">
        <v>27</v>
      </c>
      <c r="E82" s="104">
        <v>15</v>
      </c>
      <c r="F82" s="143">
        <v>234965</v>
      </c>
      <c r="G82" s="144">
        <f>F82*1</f>
        <v>234965</v>
      </c>
      <c r="H82" s="143"/>
      <c r="I82" s="190">
        <v>33024</v>
      </c>
      <c r="J82" s="143"/>
      <c r="K82" s="191">
        <v>16630</v>
      </c>
      <c r="L82" s="192"/>
      <c r="M82" s="143">
        <f>SUM(F82+G82+H82+I82+J82+K82+L82)</f>
        <v>519584</v>
      </c>
      <c r="N82" s="161">
        <v>0</v>
      </c>
      <c r="O82" s="162">
        <f>F82*2/190*N82*1.25</f>
        <v>0</v>
      </c>
      <c r="P82" s="143">
        <v>5</v>
      </c>
      <c r="Q82" s="162">
        <f>F82*2/190*P82*1.5</f>
        <v>18549.86842105263</v>
      </c>
      <c r="R82" s="148">
        <v>1</v>
      </c>
      <c r="S82" s="163">
        <v>1793</v>
      </c>
      <c r="T82" s="164">
        <v>50000</v>
      </c>
      <c r="U82" s="71">
        <f>SUM(M82+O82+Q82+S82+T82)</f>
        <v>589926.86842105258</v>
      </c>
      <c r="V82" s="2"/>
    </row>
    <row r="83" spans="1:34" ht="13.5" thickBot="1">
      <c r="A83" s="193"/>
      <c r="B83" s="194"/>
      <c r="C83" s="195"/>
      <c r="D83" s="195"/>
      <c r="E83" s="195"/>
      <c r="F83" s="196"/>
      <c r="G83" s="197"/>
      <c r="H83" s="196"/>
      <c r="I83" s="198"/>
      <c r="J83" s="196"/>
      <c r="K83" s="197"/>
      <c r="L83" s="199"/>
      <c r="M83" s="196"/>
      <c r="N83" s="200"/>
      <c r="O83" s="197"/>
      <c r="P83" s="196"/>
      <c r="Q83" s="197"/>
      <c r="R83" s="201"/>
      <c r="S83" s="202"/>
      <c r="T83" s="203"/>
      <c r="U83" s="204"/>
      <c r="V83" s="2"/>
      <c r="AH83" s="2"/>
    </row>
    <row r="84" spans="1:34">
      <c r="A84" s="60">
        <v>35</v>
      </c>
      <c r="B84" s="61" t="s">
        <v>96</v>
      </c>
      <c r="C84" s="104" t="s">
        <v>97</v>
      </c>
      <c r="D84" s="104" t="s">
        <v>27</v>
      </c>
      <c r="E84" s="104">
        <v>15</v>
      </c>
      <c r="F84" s="143">
        <v>234965</v>
      </c>
      <c r="G84" s="144">
        <f>F84*1</f>
        <v>234965</v>
      </c>
      <c r="H84" s="143"/>
      <c r="I84" s="190">
        <v>33024</v>
      </c>
      <c r="J84" s="143"/>
      <c r="K84" s="191">
        <v>16630</v>
      </c>
      <c r="L84" s="192"/>
      <c r="M84" s="143">
        <f>SUM(F84+G84+H84+I84+J84+K84+L84)</f>
        <v>519584</v>
      </c>
      <c r="N84" s="161">
        <v>0</v>
      </c>
      <c r="O84" s="162">
        <f>F84*2/190*N84*1.25</f>
        <v>0</v>
      </c>
      <c r="P84" s="143">
        <v>0</v>
      </c>
      <c r="Q84" s="162">
        <f>F84*2/190*P84*1.5</f>
        <v>0</v>
      </c>
      <c r="R84" s="148">
        <v>1</v>
      </c>
      <c r="S84" s="163">
        <v>1793</v>
      </c>
      <c r="T84" s="164">
        <v>50000</v>
      </c>
      <c r="U84" s="71">
        <f>SUM(M84+O84+Q84+S84+T84)</f>
        <v>571377</v>
      </c>
      <c r="V84" s="2"/>
    </row>
    <row r="85" spans="1:34" ht="13.5" thickBot="1">
      <c r="A85" s="193"/>
      <c r="B85" s="194"/>
      <c r="C85" s="195"/>
      <c r="D85" s="195"/>
      <c r="E85" s="195"/>
      <c r="F85" s="196"/>
      <c r="G85" s="197"/>
      <c r="H85" s="196"/>
      <c r="I85" s="198"/>
      <c r="J85" s="196"/>
      <c r="K85" s="197"/>
      <c r="L85" s="199"/>
      <c r="M85" s="196"/>
      <c r="N85" s="200"/>
      <c r="O85" s="197"/>
      <c r="P85" s="196"/>
      <c r="Q85" s="197"/>
      <c r="R85" s="201"/>
      <c r="S85" s="202"/>
      <c r="T85" s="203"/>
      <c r="U85" s="204"/>
      <c r="V85" s="2"/>
    </row>
    <row r="86" spans="1:34">
      <c r="C86" t="s">
        <v>98</v>
      </c>
      <c r="F86">
        <f t="shared" ref="F86:M86" si="0">SUM(F5:F85)</f>
        <v>10414680</v>
      </c>
      <c r="G86">
        <f t="shared" si="0"/>
        <v>10414680</v>
      </c>
      <c r="H86">
        <f t="shared" si="0"/>
        <v>0</v>
      </c>
      <c r="I86">
        <f t="shared" si="0"/>
        <v>1464532</v>
      </c>
      <c r="J86">
        <f t="shared" si="0"/>
        <v>0</v>
      </c>
      <c r="K86">
        <f t="shared" si="0"/>
        <v>582050</v>
      </c>
      <c r="L86">
        <f t="shared" si="0"/>
        <v>2525026</v>
      </c>
      <c r="M86">
        <f t="shared" si="0"/>
        <v>25400968</v>
      </c>
      <c r="O86" s="97">
        <f>SUM(O5:O85)</f>
        <v>792927.71052631561</v>
      </c>
      <c r="Q86" s="97">
        <f>SUM(Q5:Q85)</f>
        <v>564929.28947368416</v>
      </c>
      <c r="S86">
        <f>SUM(S5:S85)</f>
        <v>8965</v>
      </c>
      <c r="T86">
        <f>SUM(T5:T85)</f>
        <v>300000</v>
      </c>
      <c r="U86" s="97">
        <f>SUM(U5:U85)</f>
        <v>27067789.999999996</v>
      </c>
    </row>
  </sheetData>
  <pageMargins left="0.31496062992125984" right="0" top="0" bottom="0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2014-10-13T21:51:42Z</dcterms:created>
  <dcterms:modified xsi:type="dcterms:W3CDTF">2014-10-13T21:51:48Z</dcterms:modified>
</cp:coreProperties>
</file>